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5.xml.rels" ContentType="application/vnd.openxmlformats-package.relationships+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_rels/workbook.xml.rels" ContentType="application/vnd.openxmlformats-package.relationships+xml"/>
  <Override PartName="/xl/media/image1.png" ContentType="image/png"/>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workbookPassword="8BC0" lockStructure="1"/>
  <bookViews>
    <workbookView showHorizontalScroll="true" showVerticalScroll="true" showSheetTabs="true" xWindow="0" yWindow="0" windowWidth="16384" windowHeight="8192" tabRatio="500" firstSheet="0" activeTab="0"/>
  </bookViews>
  <sheets>
    <sheet name="Start Here" sheetId="1" state="visible" r:id="rId3"/>
    <sheet name="Setup" sheetId="2" state="visible" r:id="rId4"/>
    <sheet name="Jobs" sheetId="3" state="visible" r:id="rId5"/>
    <sheet name="Forecast" sheetId="4" state="visible" r:id="rId6"/>
    <sheet name="Job Check" sheetId="5" state="visible" r:id="rId7"/>
  </sheets>
  <definedNames>
    <definedName function="false" hidden="false" localSheetId="2" name="_xlnm.Print_Titles" vbProcedure="false">Jobs!$5:$6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<sst xmlns="http://schemas.openxmlformats.org/spreadsheetml/2006/main" count="150" uniqueCount="111">
  <si>
    <t xml:space="preserve">13-Week Construction Cash Flow Forecast</t>
  </si>
  <si>
    <t xml:space="preserve">Your payday weather report, built by Out of the Box Advisors</t>
  </si>
  <si>
    <t xml:space="preserve">How to use it</t>
  </si>
  <si>
    <t xml:space="preserve">Setup:  Enter the cash in your bank today, your cash floor (the lowest balance you're comfortable with), and your regular company bills with the day each one is due.</t>
  </si>
  <si>
    <t xml:space="preserve">Jobs:  List each active job with its contract value and budget, then enter the cash you expect in and out each week.</t>
  </si>
  <si>
    <t xml:space="preserve">Forecast:  Check your weekly weather. Clear means you're above your floor, cloudy means you've dipped below it, and storm means you're projected to run out.</t>
  </si>
  <si>
    <t xml:space="preserve">Job Check:  Compare your honest estimate to finish each job with the cash that's actually there for it. That's how you spot robbing Peter to pay Paul.</t>
  </si>
  <si>
    <t xml:space="preserve">Legend</t>
  </si>
  <si>
    <t xml:space="preserve">Light purple cells with purple numbers are yours to edit. Type right over the example values.</t>
  </si>
  <si>
    <t xml:space="preserve">White cells calculate for you. They're locked so a stray keystroke can't break the math.</t>
  </si>
  <si>
    <t xml:space="preserve">The example jobs are already filled in so you can see how everything connects. Replace them with your own, or clear them out and start fresh. Seeing blank numbers? Click Enable Editing at the top of Excel and everything will calculate.</t>
  </si>
  <si>
    <t xml:space="preserve">Want help reading your forecast? Book a free business coaching consultation with Out of the Box Advisors.</t>
  </si>
  <si>
    <t xml:space="preserve">Read the guide: Construction Cash Flow: Why Trades Businesses Run Out of Money (and How to Stop It)</t>
  </si>
  <si>
    <t xml:space="preserve">This template is a planning tool, not financial, tax, or legal advice. Review your numbers with your CPA.</t>
  </si>
  <si>
    <t xml:space="preserve">Template version 1.0, October 2026.</t>
  </si>
  <si>
    <t xml:space="preserve">Setup</t>
  </si>
  <si>
    <t xml:space="preserve">Your starting point and the bills you pay no matter what jobs are running</t>
  </si>
  <si>
    <t xml:space="preserve">Your business</t>
  </si>
  <si>
    <t xml:space="preserve">Business name</t>
  </si>
  <si>
    <t xml:space="preserve">Your Company Name</t>
  </si>
  <si>
    <t xml:space="preserve">Forecast start date (a Monday)</t>
  </si>
  <si>
    <t xml:space="preserve">Week 1 starts here.</t>
  </si>
  <si>
    <t xml:space="preserve">Cash in the bank today</t>
  </si>
  <si>
    <t xml:space="preserve">Your actual balance, not what's owed to you.</t>
  </si>
  <si>
    <t xml:space="preserve">Your cash floor</t>
  </si>
  <si>
    <t xml:space="preserve">The lowest balance you're comfortable with.</t>
  </si>
  <si>
    <t xml:space="preserve">Regular company bills</t>
  </si>
  <si>
    <t xml:space="preserve">Bill</t>
  </si>
  <si>
    <t xml:space="preserve">Amount</t>
  </si>
  <si>
    <t xml:space="preserve">How often</t>
  </si>
  <si>
    <t xml:space="preserve">Due day</t>
  </si>
  <si>
    <t xml:space="preserve">Avg per week</t>
  </si>
  <si>
    <t xml:space="preserve">Office and admin payroll</t>
  </si>
  <si>
    <t xml:space="preserve">Weekly</t>
  </si>
  <si>
    <t xml:space="preserve">Shop or office rent</t>
  </si>
  <si>
    <t xml:space="preserve">Monthly</t>
  </si>
  <si>
    <t xml:space="preserve">Insurance</t>
  </si>
  <si>
    <t xml:space="preserve">Vehicles and fuel</t>
  </si>
  <si>
    <t xml:space="preserve">Software and phones</t>
  </si>
  <si>
    <t xml:space="preserve">Equipment and loan payments</t>
  </si>
  <si>
    <t xml:space="preserve">Tax set-aside</t>
  </si>
  <si>
    <t xml:space="preserve">Owner pay</t>
  </si>
  <si>
    <t xml:space="preserve">Average company bills per week</t>
  </si>
  <si>
    <t xml:space="preserve">Weekly bills hit every week. Monthly bills land in the week they're actually due, so your forecast shows the real tight weeks instead of averaging them away. Forgot a due day? It's treated as the 1st until you add one. Quarterly or yearly bills go on the Jobs tab as one-time payments.</t>
  </si>
  <si>
    <t xml:space="preserve">Jobs</t>
  </si>
  <si>
    <t xml:space="preserve">Every active job, plus the cash you expect in and out each week. One job, one budget, one plan.</t>
  </si>
  <si>
    <t xml:space="preserve">Job</t>
  </si>
  <si>
    <t xml:space="preserve">Type</t>
  </si>
  <si>
    <t xml:space="preserve">Contract</t>
  </si>
  <si>
    <t xml:space="preserve">Job budget (materials, labor, subs)</t>
  </si>
  <si>
    <t xml:space="preserve">Gross profit (before overhead)</t>
  </si>
  <si>
    <t xml:space="preserve">Gross margin</t>
  </si>
  <si>
    <t xml:space="preserve">Week 1</t>
  </si>
  <si>
    <t xml:space="preserve">Week 2</t>
  </si>
  <si>
    <t xml:space="preserve">Week 3</t>
  </si>
  <si>
    <t xml:space="preserve">Week 4</t>
  </si>
  <si>
    <t xml:space="preserve">Week 5</t>
  </si>
  <si>
    <t xml:space="preserve">Week 6</t>
  </si>
  <si>
    <t xml:space="preserve">Week 7</t>
  </si>
  <si>
    <t xml:space="preserve">Week 8</t>
  </si>
  <si>
    <t xml:space="preserve">Week 9</t>
  </si>
  <si>
    <t xml:space="preserve">Week 10</t>
  </si>
  <si>
    <t xml:space="preserve">Week 11</t>
  </si>
  <si>
    <t xml:space="preserve">Week 12</t>
  </si>
  <si>
    <t xml:space="preserve">Week 13</t>
  </si>
  <si>
    <t xml:space="preserve">13-week total</t>
  </si>
  <si>
    <t xml:space="preserve">Smith roof replacement</t>
  </si>
  <si>
    <t xml:space="preserve">Roofing</t>
  </si>
  <si>
    <t xml:space="preserve">Cash in</t>
  </si>
  <si>
    <t xml:space="preserve">Cash out</t>
  </si>
  <si>
    <t xml:space="preserve">Garcia kitchen remodel</t>
  </si>
  <si>
    <t xml:space="preserve">Remodel</t>
  </si>
  <si>
    <t xml:space="preserve">Patel HVAC system install</t>
  </si>
  <si>
    <t xml:space="preserve">HVAC</t>
  </si>
  <si>
    <t xml:space="preserve">Lakeside home addition</t>
  </si>
  <si>
    <t xml:space="preserve">Addition</t>
  </si>
  <si>
    <t xml:space="preserve">Nguyen re-roof</t>
  </si>
  <si>
    <t xml:space="preserve">One-time company payments (quarterly taxes, big repairs, renewals)</t>
  </si>
  <si>
    <t xml:space="preserve">Other cash in (line of credit draws, owner money, refunds)</t>
  </si>
  <si>
    <t xml:space="preserve">Total job cash in</t>
  </si>
  <si>
    <t xml:space="preserve">Total job cash out</t>
  </si>
  <si>
    <t xml:space="preserve">Enter what's still ahead from today: cash you'll collect and cash you'll spend in each week. Expecting retainage back? Put it in the week you realistically expect the check, not the week the job wraps. Running more than eight jobs? Group small service calls into one line.</t>
  </si>
  <si>
    <t xml:space="preserve">Your payday weather report. Clear skies above your floor, clouds below it, storms when the money runs out.</t>
  </si>
  <si>
    <t xml:space="preserve">LOWEST PROJECTED CASH</t>
  </si>
  <si>
    <t xml:space="preserve">WEEKS BELOW YOUR FLOOR</t>
  </si>
  <si>
    <t xml:space="preserve">JOB CASH COMING IN</t>
  </si>
  <si>
    <t xml:space="preserve">CASH AT WEEK 13</t>
  </si>
  <si>
    <t xml:space="preserve">Week starting</t>
  </si>
  <si>
    <t xml:space="preserve">Opening cash</t>
  </si>
  <si>
    <t xml:space="preserve">Job cash in</t>
  </si>
  <si>
    <t xml:space="preserve">Other cash in</t>
  </si>
  <si>
    <t xml:space="preserve">Job cash out</t>
  </si>
  <si>
    <t xml:space="preserve">Company bills</t>
  </si>
  <si>
    <t xml:space="preserve">One-time payments</t>
  </si>
  <si>
    <t xml:space="preserve">Net change</t>
  </si>
  <si>
    <t xml:space="preserve">Closing cash</t>
  </si>
  <si>
    <t xml:space="preserve">Cushion above floor</t>
  </si>
  <si>
    <t xml:space="preserve">Forecast</t>
  </si>
  <si>
    <t xml:space="preserve">Job Check: Can Each Job Pay for Itself?</t>
  </si>
  <si>
    <t xml:space="preserve">If a job can't finish without the next customer's deposit, you're robbing Peter to pay Paul. This is where you find out.</t>
  </si>
  <si>
    <t xml:space="preserve">Job budget</t>
  </si>
  <si>
    <t xml:space="preserve">Spent so far</t>
  </si>
  <si>
    <t xml:space="preserve">Budget left</t>
  </si>
  <si>
    <t xml:space="preserve">Your honest estimate to finish</t>
  </si>
  <si>
    <t xml:space="preserve">Cash set aside for this job</t>
  </si>
  <si>
    <t xml:space="preserve">Payments due before it's finished (not the final payment)</t>
  </si>
  <si>
    <t xml:space="preserve">Covered by</t>
  </si>
  <si>
    <t xml:space="preserve">Gap</t>
  </si>
  <si>
    <t xml:space="preserve">Status</t>
  </si>
  <si>
    <t xml:space="preserve">Existing work currently waiting on future customers' deposits</t>
  </si>
  <si>
    <t xml:space="preserve">Budget left = job budget minus what you've spent. Your honest estimate to finish is what it will really take, which can be more than the budget left. Covered by = cash already set aside for the job plus payments due before it's finished. Don't count the final payment you get when the job is done; that's the point of the test. Anything short is the gap.</t>
  </si>
</sst>
</file>

<file path=xl/styles.xml><?xml version="1.0" encoding="utf-8"?>
<styleSheet xmlns="http://schemas.openxmlformats.org/spreadsheetml/2006/main">
  <numFmts count="7">
    <numFmt numFmtId="164" formatCode="General"/>
    <numFmt numFmtId="165" formatCode="\$#,##0;&quot;($&quot;#,##0\);\-"/>
    <numFmt numFmtId="166" formatCode="mmm\ d&quot;, &quot;yyyy"/>
    <numFmt numFmtId="167" formatCode="0"/>
    <numFmt numFmtId="168" formatCode="mmm\ d"/>
    <numFmt numFmtId="169" formatCode="0.0%;\(0.0%\);\-"/>
    <numFmt numFmtId="170" formatCode="\$#,##0"/>
  </numFmts>
  <fonts count="33">
    <font>
      <sz val="11"/>
      <color theme="1"/>
      <name val="Calibri"/>
      <family val="2"/>
      <charset val="1"/>
    </font>
    <font>
      <sz val="10"/>
      <name val="Arial"/>
      <family val="0"/>
    </font>
    <font>
      <sz val="10"/>
      <name val="Arial"/>
      <family val="0"/>
    </font>
    <font>
      <sz val="10"/>
      <name val="Arial"/>
      <family val="0"/>
    </font>
    <font>
      <b val="true"/>
      <sz val="24"/>
      <color rgb="FF23211D"/>
      <name val="Arial"/>
      <family val="0"/>
      <charset val="1"/>
    </font>
    <font>
      <sz val="12"/>
      <color rgb="FF3B2472"/>
      <name val="Arial"/>
      <family val="0"/>
      <charset val="1"/>
    </font>
    <font>
      <b val="true"/>
      <sz val="14"/>
      <color rgb="FF6B2FDC"/>
      <name val="Arial"/>
      <family val="0"/>
      <charset val="1"/>
    </font>
    <font>
      <b val="true"/>
      <sz val="13"/>
      <color rgb="FFFFFFFF"/>
      <name val="Arial"/>
      <family val="0"/>
      <charset val="1"/>
    </font>
    <font>
      <sz val="11"/>
      <color rgb="FF1E2530"/>
      <name val="Arial"/>
      <family val="0"/>
      <charset val="1"/>
    </font>
    <font>
      <sz val="10"/>
      <color rgb="FF3B2472"/>
      <name val="Arial"/>
      <family val="0"/>
      <charset val="1"/>
    </font>
    <font>
      <sz val="10"/>
      <color rgb="FF1E2530"/>
      <name val="Arial"/>
      <family val="0"/>
      <charset val="1"/>
    </font>
    <font>
      <i val="true"/>
      <sz val="10"/>
      <color rgb="FF5C6673"/>
      <name val="Arial"/>
      <family val="0"/>
      <charset val="1"/>
    </font>
    <font>
      <b val="true"/>
      <u val="single"/>
      <sz val="11"/>
      <color rgb="FF5A28C0"/>
      <name val="Arial"/>
      <family val="0"/>
      <charset val="1"/>
    </font>
    <font>
      <u val="single"/>
      <sz val="11"/>
      <color rgb="FF5A28C0"/>
      <name val="Arial"/>
      <family val="0"/>
      <charset val="1"/>
    </font>
    <font>
      <i val="true"/>
      <sz val="9"/>
      <color rgb="FF5C6673"/>
      <name val="Arial"/>
      <family val="0"/>
      <charset val="1"/>
    </font>
    <font>
      <b val="true"/>
      <sz val="22"/>
      <color rgb="FF23211D"/>
      <name val="Arial"/>
      <family val="0"/>
      <charset val="1"/>
    </font>
    <font>
      <sz val="11"/>
      <color rgb="FF3B2472"/>
      <name val="Arial"/>
      <family val="0"/>
      <charset val="1"/>
    </font>
    <font>
      <b val="true"/>
      <sz val="13"/>
      <color rgb="FF6B2FDC"/>
      <name val="Arial"/>
      <family val="0"/>
      <charset val="1"/>
    </font>
    <font>
      <b val="true"/>
      <sz val="10"/>
      <color rgb="FFFFFFFF"/>
      <name val="Arial"/>
      <family val="0"/>
      <charset val="1"/>
    </font>
    <font>
      <b val="true"/>
      <sz val="10"/>
      <color rgb="FF1E2530"/>
      <name val="Arial"/>
      <family val="0"/>
      <charset val="1"/>
    </font>
    <font>
      <sz val="9"/>
      <color rgb="FF3B2472"/>
      <name val="Arial"/>
      <family val="0"/>
      <charset val="1"/>
    </font>
    <font>
      <sz val="10"/>
      <color rgb="FF5C6673"/>
      <name val="Arial"/>
      <family val="0"/>
      <charset val="1"/>
    </font>
    <font>
      <b val="true"/>
      <sz val="20"/>
      <color rgb="FF23211D"/>
      <name val="Arial"/>
      <family val="0"/>
      <charset val="1"/>
    </font>
    <font>
      <b val="true"/>
      <sz val="9"/>
      <color rgb="FF5C6673"/>
      <name val="Arial"/>
      <family val="0"/>
      <charset val="1"/>
    </font>
    <font>
      <b val="true"/>
      <sz val="22"/>
      <color rgb="FF6B2FDC"/>
      <name val="Arial"/>
      <family val="0"/>
      <charset val="1"/>
    </font>
    <font>
      <sz val="9"/>
      <color rgb="FF6B2FDC"/>
      <name val="Arial"/>
      <family val="0"/>
      <charset val="1"/>
    </font>
    <font>
      <b val="true"/>
      <sz val="10"/>
      <color rgb="FF3B2472"/>
      <name val="Arial"/>
      <family val="0"/>
      <charset val="1"/>
    </font>
    <font>
      <b val="true"/>
      <sz val="11"/>
      <color rgb="FF1E2530"/>
      <name val="Arial"/>
      <family val="0"/>
      <charset val="1"/>
    </font>
    <font>
      <b val="true"/>
      <sz val="14"/>
      <color rgb="FF23211D"/>
      <name val="Arial"/>
      <family val="2"/>
    </font>
    <font>
      <sz val="9"/>
      <color rgb="FF3B4552"/>
      <name val="Arial"/>
      <family val="2"/>
    </font>
    <font>
      <b val="true"/>
      <sz val="13"/>
      <color rgb="FF3B2472"/>
      <name val="Arial"/>
      <family val="0"/>
      <charset val="1"/>
    </font>
    <font>
      <sz val="10"/>
      <color rgb="FF6B2FDC"/>
      <name val="Arial"/>
      <family val="0"/>
      <charset val="1"/>
    </font>
    <font>
      <b val="true"/>
      <sz val="10"/>
      <color rgb="FFB42318"/>
      <name val="Arial"/>
      <family val="0"/>
      <charset val="1"/>
    </font>
  </fonts>
  <fills count="17">
    <fill>
      <patternFill patternType="none"/>
    </fill>
    <fill>
      <patternFill patternType="gray125"/>
    </fill>
    <fill>
      <patternFill patternType="solid">
        <fgColor rgb="FFEFEAFD"/>
        <bgColor rgb="FFF5F1FE"/>
      </patternFill>
    </fill>
    <fill>
      <patternFill patternType="solid">
        <fgColor rgb="FF6B2FDC"/>
        <bgColor rgb="FF5A28C0"/>
      </patternFill>
    </fill>
    <fill>
      <patternFill patternType="solid">
        <fgColor rgb="FF7E39C5"/>
        <bgColor rgb="FF6B2FDC"/>
      </patternFill>
    </fill>
    <fill>
      <patternFill patternType="solid">
        <fgColor rgb="FF9044AD"/>
        <bgColor rgb="FFA34E96"/>
      </patternFill>
    </fill>
    <fill>
      <patternFill patternType="solid">
        <fgColor rgb="FFA34E96"/>
        <bgColor rgb="FFB5587F"/>
      </patternFill>
    </fill>
    <fill>
      <patternFill patternType="solid">
        <fgColor rgb="FFB5587F"/>
        <bgColor rgb="FFA34E96"/>
      </patternFill>
    </fill>
    <fill>
      <patternFill patternType="solid">
        <fgColor rgb="FFC6656A"/>
        <bgColor rgb="FFB5587F"/>
      </patternFill>
    </fill>
    <fill>
      <patternFill patternType="solid">
        <fgColor rgb="FFD2765A"/>
        <bgColor rgb="FFDE874A"/>
      </patternFill>
    </fill>
    <fill>
      <patternFill patternType="solid">
        <fgColor rgb="FFDE874A"/>
        <bgColor rgb="FFD2765A"/>
      </patternFill>
    </fill>
    <fill>
      <patternFill patternType="solid">
        <fgColor rgb="FFEB993A"/>
        <bgColor rgb="FFF7AA2A"/>
      </patternFill>
    </fill>
    <fill>
      <patternFill patternType="solid">
        <fgColor rgb="FFF7AA2A"/>
        <bgColor rgb="FFEB993A"/>
      </patternFill>
    </fill>
    <fill>
      <patternFill patternType="solid">
        <fgColor rgb="FFF1F3F5"/>
        <bgColor rgb="FFF5F1FE"/>
      </patternFill>
    </fill>
    <fill>
      <patternFill patternType="solid">
        <fgColor rgb="FFF5F1FE"/>
        <bgColor rgb="FFF1F3F5"/>
      </patternFill>
    </fill>
    <fill>
      <patternFill patternType="solid">
        <fgColor rgb="FFFFFFFF"/>
        <bgColor rgb="FFF5F1FE"/>
      </patternFill>
    </fill>
    <fill>
      <patternFill patternType="solid">
        <fgColor rgb="FF5A28C0"/>
        <bgColor rgb="FF6B2FDC"/>
      </patternFill>
    </fill>
  </fills>
  <borders count="9">
    <border diagonalUp="false" diagonalDown="false">
      <left/>
      <right/>
      <top/>
      <bottom/>
      <diagonal/>
    </border>
    <border diagonalUp="false" diagonalDown="false">
      <left style="thin">
        <color rgb="FFE2D8FA"/>
      </left>
      <right style="thin">
        <color rgb="FFE2D8FA"/>
      </right>
      <top style="thin">
        <color rgb="FFE2D8FA"/>
      </top>
      <bottom style="thin">
        <color rgb="FFE2D8FA"/>
      </bottom>
      <diagonal/>
    </border>
    <border diagonalUp="false" diagonalDown="false">
      <left style="thin">
        <color rgb="FFE1E5E9"/>
      </left>
      <right style="thin">
        <color rgb="FFE1E5E9"/>
      </right>
      <top style="thin">
        <color rgb="FFE1E5E9"/>
      </top>
      <bottom style="thin">
        <color rgb="FFE1E5E9"/>
      </bottom>
      <diagonal/>
    </border>
    <border diagonalUp="false" diagonalDown="false">
      <left/>
      <right/>
      <top/>
      <bottom style="thick">
        <color rgb="FF6B2FDC"/>
      </bottom>
      <diagonal/>
    </border>
    <border diagonalUp="false" diagonalDown="false">
      <left style="thin">
        <color rgb="FFE1E5E9"/>
      </left>
      <right style="thin">
        <color rgb="FFE1E5E9"/>
      </right>
      <top style="thick">
        <color rgb="FF6B2FDC"/>
      </top>
      <bottom/>
      <diagonal/>
    </border>
    <border diagonalUp="false" diagonalDown="false">
      <left style="thin">
        <color rgb="FFE1E5E9"/>
      </left>
      <right style="thin">
        <color rgb="FFE1E5E9"/>
      </right>
      <top/>
      <bottom/>
      <diagonal/>
    </border>
    <border diagonalUp="false" diagonalDown="false">
      <left style="thin">
        <color rgb="FFE1E5E9"/>
      </left>
      <right style="thin">
        <color rgb="FFE1E5E9"/>
      </right>
      <top/>
      <bottom style="thin">
        <color rgb="FFE1E5E9"/>
      </bottom>
      <diagonal/>
    </border>
    <border diagonalUp="false" diagonalDown="false">
      <left style="thin">
        <color rgb="FFE2D8FA"/>
      </left>
      <right/>
      <top style="thin">
        <color rgb="FFE2D8FA"/>
      </top>
      <bottom style="thin">
        <color rgb="FFE2D8FA"/>
      </bottom>
      <diagonal/>
    </border>
    <border diagonalUp="false" diagonalDown="false">
      <left style="thin">
        <color rgb="FFE1E5E9"/>
      </left>
      <right style="thin">
        <color rgb="FFE2D8FA"/>
      </right>
      <top style="thin">
        <color rgb="FFE1E5E9"/>
      </top>
      <bottom style="thin">
        <color rgb="FFE2D8F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center" textRotation="0" wrapText="true" indent="1" shrinkToFit="false"/>
      <protection locked="true" hidden="false"/>
    </xf>
    <xf numFmtId="164" fontId="5" fillId="2" borderId="1" xfId="0" applyFont="true" applyBorder="true" applyAlignment="true" applyProtection="false">
      <alignment horizontal="general" vertical="center" textRotation="0" wrapText="false" indent="1"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0" fillId="6" borderId="0" xfId="0" applyFont="false" applyBorder="false" applyAlignment="false" applyProtection="false">
      <alignment horizontal="general" vertical="bottom" textRotation="0" wrapText="false" indent="0" shrinkToFit="false"/>
      <protection locked="true" hidden="false"/>
    </xf>
    <xf numFmtId="164" fontId="0" fillId="7" borderId="0" xfId="0" applyFont="false" applyBorder="false" applyAlignment="false" applyProtection="false">
      <alignment horizontal="general" vertical="bottom" textRotation="0" wrapText="false" indent="0" shrinkToFit="false"/>
      <protection locked="true" hidden="false"/>
    </xf>
    <xf numFmtId="164" fontId="0" fillId="8" borderId="0" xfId="0" applyFont="false" applyBorder="false" applyAlignment="false" applyProtection="false">
      <alignment horizontal="general" vertical="bottom" textRotation="0" wrapText="false" indent="0" shrinkToFit="false"/>
      <protection locked="true" hidden="false"/>
    </xf>
    <xf numFmtId="164" fontId="0" fillId="9" borderId="0" xfId="0" applyFont="false" applyBorder="false" applyAlignment="false" applyProtection="false">
      <alignment horizontal="general" vertical="bottom" textRotation="0" wrapText="false" indent="0" shrinkToFit="false"/>
      <protection locked="true" hidden="false"/>
    </xf>
    <xf numFmtId="164" fontId="0" fillId="10" borderId="0" xfId="0" applyFont="false" applyBorder="false" applyAlignment="false" applyProtection="false">
      <alignment horizontal="general" vertical="bottom" textRotation="0" wrapText="false" indent="0" shrinkToFit="false"/>
      <protection locked="true" hidden="false"/>
    </xf>
    <xf numFmtId="164" fontId="0" fillId="11" borderId="0" xfId="0" applyFont="false" applyBorder="false" applyAlignment="false" applyProtection="false">
      <alignment horizontal="general" vertical="bottom" textRotation="0" wrapText="false" indent="0" shrinkToFit="false"/>
      <protection locked="true" hidden="false"/>
    </xf>
    <xf numFmtId="164" fontId="0" fillId="12"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left" vertical="center" textRotation="0" wrapText="true" indent="1" shrinkToFit="false"/>
      <protection locked="true" hidden="false"/>
    </xf>
    <xf numFmtId="164" fontId="7" fillId="3" borderId="0" xfId="0" applyFont="true" applyBorder="false" applyAlignment="true" applyProtection="false">
      <alignment horizontal="center" vertical="center" textRotation="0" wrapText="false" indent="0" shrinkToFit="false"/>
      <protection locked="true" hidden="false"/>
    </xf>
    <xf numFmtId="164" fontId="8" fillId="13" borderId="0" xfId="0" applyFont="true" applyBorder="true" applyAlignment="true" applyProtection="false">
      <alignment horizontal="general" vertical="center" textRotation="0" wrapText="true" indent="1" shrinkToFit="false"/>
      <protection locked="true" hidden="false"/>
    </xf>
    <xf numFmtId="165" fontId="9" fillId="14" borderId="1" xfId="0" applyFont="true" applyBorder="true" applyAlignment="true" applyProtection="false">
      <alignment horizontal="center" vertical="center" textRotation="0" wrapText="false" indent="0" shrinkToFit="false"/>
      <protection locked="true" hidden="false"/>
    </xf>
    <xf numFmtId="164" fontId="10" fillId="0" borderId="0" xfId="0" applyFont="true" applyBorder="true" applyAlignment="true" applyProtection="false">
      <alignment horizontal="left" vertical="center" textRotation="0" wrapText="true" indent="1" shrinkToFit="false"/>
      <protection locked="true" hidden="false"/>
    </xf>
    <xf numFmtId="165" fontId="10" fillId="0" borderId="2" xfId="0" applyFont="true" applyBorder="true" applyAlignment="true" applyProtection="true">
      <alignment horizontal="center" vertical="center" textRotation="0" wrapText="false" indent="0" shrinkToFit="false"/>
      <protection locked="true" hidden="true"/>
    </xf>
    <xf numFmtId="164" fontId="11" fillId="0" borderId="0" xfId="0" applyFont="true" applyBorder="true" applyAlignment="true" applyProtection="false">
      <alignment horizontal="left" vertical="center" textRotation="0" wrapText="true" indent="1" shrinkToFit="false"/>
      <protection locked="true" hidden="false"/>
    </xf>
    <xf numFmtId="164" fontId="12" fillId="0" borderId="0" xfId="0" applyFont="true" applyBorder="true" applyAlignment="true" applyProtection="false">
      <alignment horizontal="general" vertical="center" textRotation="0" wrapText="false" indent="1" shrinkToFit="false"/>
      <protection locked="true" hidden="false"/>
    </xf>
    <xf numFmtId="164" fontId="13" fillId="0" borderId="0" xfId="0" applyFont="true" applyBorder="true" applyAlignment="true" applyProtection="false">
      <alignment horizontal="general" vertical="center" textRotation="0" wrapText="false" indent="1" shrinkToFit="false"/>
      <protection locked="true" hidden="false"/>
    </xf>
    <xf numFmtId="164" fontId="14" fillId="0" borderId="0" xfId="0" applyFont="true" applyBorder="true" applyAlignment="true" applyProtection="false">
      <alignment horizontal="left" vertical="center" textRotation="0" wrapText="true" indent="1" shrinkToFit="false"/>
      <protection locked="true" hidden="false"/>
    </xf>
    <xf numFmtId="164" fontId="15" fillId="15" borderId="3" xfId="0" applyFont="true" applyBorder="true" applyAlignment="true" applyProtection="false">
      <alignment horizontal="left" vertical="center" textRotation="0" wrapText="true" indent="1" shrinkToFit="false"/>
      <protection locked="true" hidden="false"/>
    </xf>
    <xf numFmtId="164" fontId="16" fillId="2" borderId="1" xfId="0" applyFont="true" applyBorder="true" applyAlignment="true" applyProtection="false">
      <alignment horizontal="left" vertical="center" textRotation="0" wrapText="true" indent="1" shrinkToFit="false"/>
      <protection locked="true" hidden="false"/>
    </xf>
    <xf numFmtId="164" fontId="17" fillId="0" borderId="0" xfId="0" applyFont="true" applyBorder="false" applyAlignment="true" applyProtection="false">
      <alignment horizontal="left" vertical="center" textRotation="0" wrapText="true" indent="1" shrinkToFit="false"/>
      <protection locked="true" hidden="false"/>
    </xf>
    <xf numFmtId="164" fontId="10" fillId="0" borderId="2" xfId="0" applyFont="true" applyBorder="true" applyAlignment="true" applyProtection="false">
      <alignment horizontal="left" vertical="center" textRotation="0" wrapText="true" indent="1" shrinkToFit="false"/>
      <protection locked="true" hidden="false"/>
    </xf>
    <xf numFmtId="164" fontId="9" fillId="14" borderId="1" xfId="0" applyFont="true" applyBorder="true" applyAlignment="true" applyProtection="true">
      <alignment horizontal="left" vertical="center" textRotation="0" wrapText="false" indent="0" shrinkToFit="false"/>
      <protection locked="false" hidden="false"/>
    </xf>
    <xf numFmtId="166" fontId="9" fillId="14" borderId="1" xfId="0" applyFont="true" applyBorder="true" applyAlignment="true" applyProtection="true">
      <alignment horizontal="center" vertical="center" textRotation="0" wrapText="false" indent="0" shrinkToFit="false"/>
      <protection locked="false" hidden="false"/>
    </xf>
    <xf numFmtId="165" fontId="9" fillId="14" borderId="1" xfId="0" applyFont="true" applyBorder="true" applyAlignment="true" applyProtection="true">
      <alignment horizontal="right" vertical="center" textRotation="0" wrapText="false" indent="0" shrinkToFit="false"/>
      <protection locked="false" hidden="false"/>
    </xf>
    <xf numFmtId="164" fontId="18" fillId="16" borderId="2" xfId="0" applyFont="true" applyBorder="true" applyAlignment="true" applyProtection="false">
      <alignment horizontal="left" vertical="center" textRotation="0" wrapText="true" indent="1" shrinkToFit="false"/>
      <protection locked="true" hidden="false"/>
    </xf>
    <xf numFmtId="164" fontId="18" fillId="16" borderId="2" xfId="0" applyFont="true" applyBorder="true" applyAlignment="true" applyProtection="false">
      <alignment horizontal="center" vertical="center" textRotation="0" wrapText="true" indent="0" shrinkToFit="false"/>
      <protection locked="true" hidden="false"/>
    </xf>
    <xf numFmtId="164" fontId="9" fillId="14" borderId="1" xfId="0" applyFont="true" applyBorder="true" applyAlignment="true" applyProtection="true">
      <alignment horizontal="center" vertical="center" textRotation="0" wrapText="false" indent="0" shrinkToFit="false"/>
      <protection locked="false" hidden="false"/>
    </xf>
    <xf numFmtId="167" fontId="9" fillId="14" borderId="1" xfId="0" applyFont="true" applyBorder="true" applyAlignment="true" applyProtection="true">
      <alignment horizontal="center" vertical="center" textRotation="0" wrapText="false" indent="0" shrinkToFit="false"/>
      <protection locked="false" hidden="false"/>
    </xf>
    <xf numFmtId="165" fontId="10" fillId="0" borderId="2" xfId="0" applyFont="true" applyBorder="true" applyAlignment="true" applyProtection="true">
      <alignment horizontal="right" vertical="center" textRotation="0" wrapText="false" indent="0" shrinkToFit="false"/>
      <protection locked="true" hidden="true"/>
    </xf>
    <xf numFmtId="164" fontId="19" fillId="0" borderId="2" xfId="0" applyFont="true" applyBorder="true" applyAlignment="true" applyProtection="false">
      <alignment horizontal="left" vertical="center" textRotation="0" wrapText="true" indent="1" shrinkToFit="false"/>
      <protection locked="true" hidden="false"/>
    </xf>
    <xf numFmtId="165" fontId="19" fillId="13" borderId="2" xfId="0" applyFont="true" applyBorder="true" applyAlignment="true" applyProtection="true">
      <alignment horizontal="right" vertical="center" textRotation="0" wrapText="false" indent="0" shrinkToFit="false"/>
      <protection locked="true" hidden="true"/>
    </xf>
    <xf numFmtId="168" fontId="20" fillId="2" borderId="2" xfId="0" applyFont="true" applyBorder="true" applyAlignment="true" applyProtection="true">
      <alignment horizontal="center" vertical="center" textRotation="0" wrapText="false" indent="0" shrinkToFit="false"/>
      <protection locked="true" hidden="true"/>
    </xf>
    <xf numFmtId="165" fontId="10" fillId="15" borderId="2" xfId="0" applyFont="true" applyBorder="true" applyAlignment="true" applyProtection="true">
      <alignment horizontal="right" vertical="center" textRotation="0" wrapText="false" indent="0" shrinkToFit="false"/>
      <protection locked="true" hidden="true"/>
    </xf>
    <xf numFmtId="169" fontId="10" fillId="15" borderId="2" xfId="0" applyFont="true" applyBorder="true" applyAlignment="true" applyProtection="true">
      <alignment horizontal="right" vertical="center" textRotation="0" wrapText="false" indent="0" shrinkToFit="false"/>
      <protection locked="true" hidden="true"/>
    </xf>
    <xf numFmtId="164" fontId="9" fillId="2" borderId="2" xfId="0" applyFont="true" applyBorder="true" applyAlignment="true" applyProtection="true">
      <alignment horizontal="center" vertical="center" textRotation="0" wrapText="false" indent="0" shrinkToFit="false"/>
      <protection locked="true" hidden="true"/>
    </xf>
    <xf numFmtId="165" fontId="19" fillId="15" borderId="2" xfId="0" applyFont="true" applyBorder="true" applyAlignment="true" applyProtection="true">
      <alignment horizontal="right" vertical="center" textRotation="0" wrapText="false" indent="0" shrinkToFit="false"/>
      <protection locked="true" hidden="true"/>
    </xf>
    <xf numFmtId="164" fontId="21" fillId="13" borderId="2" xfId="0" applyFont="true" applyBorder="true" applyAlignment="true" applyProtection="true">
      <alignment horizontal="center" vertical="center" textRotation="0" wrapText="false" indent="0" shrinkToFit="false"/>
      <protection locked="true" hidden="true"/>
    </xf>
    <xf numFmtId="165" fontId="10" fillId="13" borderId="2" xfId="0" applyFont="true" applyBorder="true" applyAlignment="true" applyProtection="true">
      <alignment horizontal="right" vertical="center" textRotation="0" wrapText="false" indent="0" shrinkToFit="false"/>
      <protection locked="true" hidden="true"/>
    </xf>
    <xf numFmtId="169" fontId="10" fillId="13" borderId="2" xfId="0" applyFont="true" applyBorder="true" applyAlignment="true" applyProtection="true">
      <alignment horizontal="right" vertical="center" textRotation="0" wrapText="false" indent="0" shrinkToFit="false"/>
      <protection locked="true" hidden="true"/>
    </xf>
    <xf numFmtId="164" fontId="19" fillId="13" borderId="2" xfId="0" applyFont="true" applyBorder="true" applyAlignment="true" applyProtection="false">
      <alignment horizontal="left" vertical="center" textRotation="0" wrapText="true" indent="1" shrinkToFit="false"/>
      <protection locked="true" hidden="false"/>
    </xf>
    <xf numFmtId="164" fontId="22" fillId="15" borderId="3" xfId="0" applyFont="true" applyBorder="true" applyAlignment="true" applyProtection="true">
      <alignment horizontal="left" vertical="center" textRotation="0" wrapText="false" indent="1" shrinkToFit="false"/>
      <protection locked="true" hidden="true"/>
    </xf>
    <xf numFmtId="164" fontId="23" fillId="15" borderId="4" xfId="0" applyFont="true" applyBorder="true" applyAlignment="true" applyProtection="false">
      <alignment horizontal="center" vertical="center" textRotation="0" wrapText="true" indent="0" shrinkToFit="false"/>
      <protection locked="true" hidden="false"/>
    </xf>
    <xf numFmtId="165" fontId="24" fillId="15" borderId="5" xfId="0" applyFont="true" applyBorder="true" applyAlignment="true" applyProtection="true">
      <alignment horizontal="center" vertical="center" textRotation="0" wrapText="false" indent="0" shrinkToFit="false"/>
      <protection locked="true" hidden="true"/>
    </xf>
    <xf numFmtId="167" fontId="24" fillId="15" borderId="5" xfId="0" applyFont="true" applyBorder="true" applyAlignment="true" applyProtection="true">
      <alignment horizontal="center" vertical="center" textRotation="0" wrapText="false" indent="0" shrinkToFit="false"/>
      <protection locked="true" hidden="true"/>
    </xf>
    <xf numFmtId="164" fontId="25" fillId="15" borderId="6" xfId="0" applyFont="true" applyBorder="true" applyAlignment="true" applyProtection="true">
      <alignment horizontal="center" vertical="center" textRotation="0" wrapText="false" indent="0" shrinkToFit="false"/>
      <protection locked="true" hidden="true"/>
    </xf>
    <xf numFmtId="164" fontId="10" fillId="16" borderId="0" xfId="0" applyFont="true" applyBorder="false" applyAlignment="true" applyProtection="false">
      <alignment horizontal="left" vertical="center" textRotation="0" wrapText="true" indent="1" shrinkToFit="false"/>
      <protection locked="true" hidden="false"/>
    </xf>
    <xf numFmtId="164" fontId="26" fillId="2" borderId="0" xfId="0" applyFont="true" applyBorder="false" applyAlignment="true" applyProtection="false">
      <alignment horizontal="left" vertical="center" textRotation="0" wrapText="true" indent="1" shrinkToFit="false"/>
      <protection locked="true" hidden="false"/>
    </xf>
    <xf numFmtId="164" fontId="10" fillId="15" borderId="2" xfId="0" applyFont="true" applyBorder="true" applyAlignment="true" applyProtection="false">
      <alignment horizontal="left" vertical="center" textRotation="0" wrapText="true" indent="1" shrinkToFit="false"/>
      <protection locked="true" hidden="false"/>
    </xf>
    <xf numFmtId="164" fontId="10" fillId="13" borderId="2" xfId="0" applyFont="true" applyBorder="true" applyAlignment="true" applyProtection="false">
      <alignment horizontal="left" vertical="center" textRotation="0" wrapText="true" indent="1" shrinkToFit="false"/>
      <protection locked="true" hidden="false"/>
    </xf>
    <xf numFmtId="165" fontId="27" fillId="0" borderId="2" xfId="0" applyFont="true" applyBorder="true" applyAlignment="true" applyProtection="true">
      <alignment horizontal="right" vertical="center" textRotation="0" wrapText="false" indent="0" shrinkToFit="false"/>
      <protection locked="true" hidden="true"/>
    </xf>
    <xf numFmtId="165" fontId="21" fillId="13" borderId="2" xfId="0" applyFont="true" applyBorder="true" applyAlignment="true" applyProtection="true">
      <alignment horizontal="right" vertical="center" textRotation="0" wrapText="false" indent="0" shrinkToFit="false"/>
      <protection locked="true" hidden="true"/>
    </xf>
    <xf numFmtId="164" fontId="19" fillId="15" borderId="2" xfId="0" applyFont="true" applyBorder="true" applyAlignment="true" applyProtection="false">
      <alignment horizontal="left" vertical="center" textRotation="0" wrapText="true" indent="1" shrinkToFit="false"/>
      <protection locked="true" hidden="false"/>
    </xf>
    <xf numFmtId="164" fontId="19" fillId="0" borderId="2" xfId="0" applyFont="true" applyBorder="true" applyAlignment="true" applyProtection="true">
      <alignment horizontal="center" vertical="center" textRotation="0" wrapText="false" indent="0" shrinkToFit="false"/>
      <protection locked="true" hidden="true"/>
    </xf>
    <xf numFmtId="164" fontId="10" fillId="15" borderId="2" xfId="0" applyFont="true" applyBorder="true" applyAlignment="true" applyProtection="true">
      <alignment horizontal="left" vertical="center" textRotation="0" wrapText="false" indent="0" shrinkToFit="false"/>
      <protection locked="true" hidden="true"/>
    </xf>
    <xf numFmtId="164" fontId="19" fillId="15" borderId="2" xfId="0" applyFont="true" applyBorder="true" applyAlignment="true" applyProtection="true">
      <alignment horizontal="center" vertical="center" textRotation="0" wrapText="false" indent="0" shrinkToFit="false"/>
      <protection locked="true" hidden="true"/>
    </xf>
    <xf numFmtId="164" fontId="10" fillId="13" borderId="2" xfId="0" applyFont="true" applyBorder="true" applyAlignment="true" applyProtection="true">
      <alignment horizontal="left" vertical="center" textRotation="0" wrapText="false" indent="0" shrinkToFit="false"/>
      <protection locked="true" hidden="true"/>
    </xf>
    <xf numFmtId="164" fontId="19" fillId="13" borderId="2" xfId="0" applyFont="true" applyBorder="true" applyAlignment="true" applyProtection="true">
      <alignment horizontal="center" vertical="center" textRotation="0" wrapText="false" indent="0" shrinkToFit="false"/>
      <protection locked="true" hidden="true"/>
    </xf>
    <xf numFmtId="164" fontId="30" fillId="2" borderId="7" xfId="0" applyFont="true" applyBorder="true" applyAlignment="true" applyProtection="false">
      <alignment horizontal="left" vertical="center" textRotation="0" wrapText="true" indent="1" shrinkToFit="false"/>
      <protection locked="true" hidden="false"/>
    </xf>
    <xf numFmtId="165" fontId="24" fillId="2" borderId="8" xfId="0" applyFont="true" applyBorder="true" applyAlignment="true" applyProtection="true">
      <alignment horizontal="center" vertical="center" textRotation="0" wrapText="false" indent="0" shrinkToFit="false"/>
      <protection locked="true" hidden="true"/>
    </xf>
    <xf numFmtId="164" fontId="31" fillId="0" borderId="0" xfId="0" applyFont="true" applyBorder="true" applyAlignment="true" applyProtection="true">
      <alignment horizontal="left" vertical="center" textRotation="0" wrapText="false" indent="0" shrinkToFit="false"/>
      <protection locked="true" hidden="true"/>
    </xf>
    <xf numFmtId="164" fontId="32" fillId="0" borderId="0" xfId="0" applyFont="true" applyBorder="true" applyAlignment="true" applyProtection="true">
      <alignment horizontal="left" vertical="center" textRotation="0" wrapText="false" indent="0" shrinkToFit="false"/>
      <protection locked="true" hidden="tru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ill>
        <patternFill>
          <bgColor rgb="FFFFE3B3"/>
        </patternFill>
      </fill>
    </dxf>
    <dxf>
      <font>
        <name val="Arial"/>
        <charset val="1"/>
        <family val="0"/>
        <b val="1"/>
        <color rgb="FFB42318"/>
      </font>
      <fill>
        <patternFill>
          <bgColor rgb="FFFADBD8"/>
        </patternFill>
      </fill>
    </dxf>
    <dxf>
      <font>
        <name val="Arial"/>
        <charset val="1"/>
        <family val="0"/>
        <b val="1"/>
        <color rgb="FF9A6A00"/>
      </font>
      <fill>
        <patternFill>
          <bgColor rgb="FFFFF1CC"/>
        </patternFill>
      </fill>
    </dxf>
    <dxf>
      <font>
        <name val="Arial"/>
        <charset val="1"/>
        <family val="0"/>
        <b val="1"/>
        <color rgb="FF1E7B45"/>
      </font>
      <fill>
        <patternFill>
          <bgColor rgb="FFD9F2E3"/>
        </patternFill>
      </fill>
    </dxf>
    <dxf>
      <font>
        <name val="Arial"/>
        <charset val="1"/>
        <family val="0"/>
        <b val="1"/>
        <color rgb="FFB42318"/>
      </font>
    </dxf>
    <dxf>
      <font>
        <name val="Arial"/>
        <charset val="1"/>
        <family val="0"/>
        <b val="1"/>
        <color rgb="FF9A6A00"/>
      </font>
      <fill>
        <patternFill>
          <bgColor rgb="FFFFE3B3"/>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9A6A00"/>
      <rgbColor rgb="FF5A28C0"/>
      <rgbColor rgb="FF1E7B45"/>
      <rgbColor rgb="FFD9D9D9"/>
      <rgbColor rgb="FF878787"/>
      <rgbColor rgb="FFF5F1FE"/>
      <rgbColor rgb="FFA34E96"/>
      <rgbColor rgb="FFFFF1CC"/>
      <rgbColor rgb="FFF1F3F5"/>
      <rgbColor rgb="FF7E39C5"/>
      <rgbColor rgb="FFDE874A"/>
      <rgbColor rgb="FF0066CC"/>
      <rgbColor rgb="FFE2D8FA"/>
      <rgbColor rgb="FF000080"/>
      <rgbColor rgb="FFFF00FF"/>
      <rgbColor rgb="FFFFFF00"/>
      <rgbColor rgb="FF00FFFF"/>
      <rgbColor rgb="FF6B2FDC"/>
      <rgbColor rgb="FF800000"/>
      <rgbColor rgb="FF008080"/>
      <rgbColor rgb="FF0000FF"/>
      <rgbColor rgb="FF00CCFF"/>
      <rgbColor rgb="FFE1E5E9"/>
      <rgbColor rgb="FFD9F2E3"/>
      <rgbColor rgb="FFFADBD8"/>
      <rgbColor rgb="FFEFEAFD"/>
      <rgbColor rgb="FFC6656A"/>
      <rgbColor rgb="FFB5587F"/>
      <rgbColor rgb="FFFFE3B3"/>
      <rgbColor rgb="FF3366FF"/>
      <rgbColor rgb="FF33CCCC"/>
      <rgbColor rgb="FF99CC00"/>
      <rgbColor rgb="FFEB993A"/>
      <rgbColor rgb="FFF7AA2A"/>
      <rgbColor rgb="FFD2765A"/>
      <rgbColor rgb="FF5C6673"/>
      <rgbColor rgb="FF9AA4AE"/>
      <rgbColor rgb="FF3B4552"/>
      <rgbColor rgb="FF339966"/>
      <rgbColor rgb="FF003300"/>
      <rgbColor rgb="FF23211D"/>
      <rgbColor rgb="FFB42318"/>
      <rgbColor rgb="FF9044AD"/>
      <rgbColor rgb="FF3B2472"/>
      <rgbColor rgb="FF1E253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400" spc="-1" strike="noStrike">
                <a:solidFill>
                  <a:srgbClr val="23211d"/>
                </a:solidFill>
                <a:latin typeface="Arial"/>
              </a:defRPr>
            </a:pPr>
            <a:r>
              <a:rPr b="1" sz="1400" spc="-1" strike="noStrike">
                <a:solidFill>
                  <a:srgbClr val="23211d"/>
                </a:solidFill>
                <a:latin typeface="Arial"/>
              </a:rPr>
              <a:t>Closing cash vs. your floor</a:t>
            </a:r>
          </a:p>
        </c:rich>
      </c:tx>
      <c:overlay val="0"/>
      <c:spPr>
        <a:noFill/>
        <a:ln w="0">
          <a:noFill/>
        </a:ln>
      </c:spPr>
    </c:title>
    <c:autoTitleDeleted val="0"/>
    <c:plotArea>
      <c:lineChart>
        <c:grouping val="standard"/>
        <c:varyColors val="0"/>
        <c:ser>
          <c:idx val="0"/>
          <c:order val="0"/>
          <c:tx>
            <c:strRef>
              <c:f>Forecast!B20</c:f>
              <c:strCache>
                <c:ptCount val="1"/>
                <c:pt idx="0">
                  <c:v>Closing cash</c:v>
                </c:pt>
              </c:strCache>
            </c:strRef>
          </c:tx>
          <c:spPr>
            <a:solidFill>
              <a:srgbClr val="6b2fdc"/>
            </a:solidFill>
            <a:ln w="38160">
              <a:solidFill>
                <a:srgbClr val="6b2fdc"/>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Forecast!$C$11:$O$11</c:f>
              <c:strCache>
                <c:ptCount val="13"/>
                <c:pt idx="0">
                  <c:v>Week 1</c:v>
                </c:pt>
                <c:pt idx="1">
                  <c:v>Week 2</c:v>
                </c:pt>
                <c:pt idx="2">
                  <c:v>Week 3</c:v>
                </c:pt>
                <c:pt idx="3">
                  <c:v>Week 4</c:v>
                </c:pt>
                <c:pt idx="4">
                  <c:v>Week 5</c:v>
                </c:pt>
                <c:pt idx="5">
                  <c:v>Week 6</c:v>
                </c:pt>
                <c:pt idx="6">
                  <c:v>Week 7</c:v>
                </c:pt>
                <c:pt idx="7">
                  <c:v>Week 8</c:v>
                </c:pt>
                <c:pt idx="8">
                  <c:v>Week 9</c:v>
                </c:pt>
                <c:pt idx="9">
                  <c:v>Week 10</c:v>
                </c:pt>
                <c:pt idx="10">
                  <c:v>Week 11</c:v>
                </c:pt>
                <c:pt idx="11">
                  <c:v>Week 12</c:v>
                </c:pt>
                <c:pt idx="12">
                  <c:v>Week 13</c:v>
                </c:pt>
              </c:strCache>
            </c:strRef>
          </c:cat>
          <c:val>
            <c:numRef>
              <c:f>Forecast!$C$20:$O$20</c:f>
              <c:numCache>
                <c:formatCode>\$#,##0;"($"#,##0\);\-</c:formatCode>
                <c:ptCount val="13"/>
                <c:pt idx="0">
                  <c:v>24950</c:v>
                </c:pt>
                <c:pt idx="1">
                  <c:v>14850</c:v>
                </c:pt>
                <c:pt idx="2">
                  <c:v>13150</c:v>
                </c:pt>
                <c:pt idx="3">
                  <c:v>-1450</c:v>
                </c:pt>
                <c:pt idx="4">
                  <c:v>450</c:v>
                </c:pt>
                <c:pt idx="5">
                  <c:v>29050</c:v>
                </c:pt>
                <c:pt idx="6">
                  <c:v>12350</c:v>
                </c:pt>
                <c:pt idx="7">
                  <c:v>-6050</c:v>
                </c:pt>
                <c:pt idx="8">
                  <c:v>20850</c:v>
                </c:pt>
                <c:pt idx="9">
                  <c:v>16300</c:v>
                </c:pt>
                <c:pt idx="10">
                  <c:v>2200</c:v>
                </c:pt>
                <c:pt idx="11">
                  <c:v>22000</c:v>
                </c:pt>
                <c:pt idx="12">
                  <c:v>41400</c:v>
                </c:pt>
              </c:numCache>
            </c:numRef>
          </c:val>
          <c:smooth val="0"/>
        </c:ser>
        <c:ser>
          <c:idx val="1"/>
          <c:order val="1"/>
          <c:tx>
            <c:strRef>
              <c:f>Forecast!B21</c:f>
              <c:strCache>
                <c:ptCount val="1"/>
                <c:pt idx="0">
                  <c:v>Your cash floor</c:v>
                </c:pt>
              </c:strCache>
            </c:strRef>
          </c:tx>
          <c:spPr>
            <a:solidFill>
              <a:srgbClr val="9aa4ae"/>
            </a:solidFill>
            <a:ln w="24840">
              <a:solidFill>
                <a:srgbClr val="9aa4ae"/>
              </a:solidFill>
              <a:prstDash val="dash"/>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Forecast!$C$11:$O$11</c:f>
              <c:strCache>
                <c:ptCount val="13"/>
                <c:pt idx="0">
                  <c:v>Week 1</c:v>
                </c:pt>
                <c:pt idx="1">
                  <c:v>Week 2</c:v>
                </c:pt>
                <c:pt idx="2">
                  <c:v>Week 3</c:v>
                </c:pt>
                <c:pt idx="3">
                  <c:v>Week 4</c:v>
                </c:pt>
                <c:pt idx="4">
                  <c:v>Week 5</c:v>
                </c:pt>
                <c:pt idx="5">
                  <c:v>Week 6</c:v>
                </c:pt>
                <c:pt idx="6">
                  <c:v>Week 7</c:v>
                </c:pt>
                <c:pt idx="7">
                  <c:v>Week 8</c:v>
                </c:pt>
                <c:pt idx="8">
                  <c:v>Week 9</c:v>
                </c:pt>
                <c:pt idx="9">
                  <c:v>Week 10</c:v>
                </c:pt>
                <c:pt idx="10">
                  <c:v>Week 11</c:v>
                </c:pt>
                <c:pt idx="11">
                  <c:v>Week 12</c:v>
                </c:pt>
                <c:pt idx="12">
                  <c:v>Week 13</c:v>
                </c:pt>
              </c:strCache>
            </c:strRef>
          </c:cat>
          <c:val>
            <c:numRef>
              <c:f>Forecast!$C$21:$O$21</c:f>
              <c:numCache>
                <c:formatCode>\$#,##0;"($"#,##0\);\-</c:formatCode>
                <c:ptCount val="13"/>
                <c:pt idx="0">
                  <c:v>15000</c:v>
                </c:pt>
                <c:pt idx="1">
                  <c:v>15000</c:v>
                </c:pt>
                <c:pt idx="2">
                  <c:v>15000</c:v>
                </c:pt>
                <c:pt idx="3">
                  <c:v>15000</c:v>
                </c:pt>
                <c:pt idx="4">
                  <c:v>15000</c:v>
                </c:pt>
                <c:pt idx="5">
                  <c:v>15000</c:v>
                </c:pt>
                <c:pt idx="6">
                  <c:v>15000</c:v>
                </c:pt>
                <c:pt idx="7">
                  <c:v>15000</c:v>
                </c:pt>
                <c:pt idx="8">
                  <c:v>15000</c:v>
                </c:pt>
                <c:pt idx="9">
                  <c:v>15000</c:v>
                </c:pt>
                <c:pt idx="10">
                  <c:v>15000</c:v>
                </c:pt>
                <c:pt idx="11">
                  <c:v>15000</c:v>
                </c:pt>
                <c:pt idx="12">
                  <c:v>15000</c:v>
                </c:pt>
              </c:numCache>
            </c:numRef>
          </c:val>
          <c:smooth val="0"/>
        </c:ser>
        <c:hiLowLines>
          <c:spPr>
            <a:ln w="0">
              <a:noFill/>
            </a:ln>
          </c:spPr>
        </c:hiLowLines>
        <c:marker val="0"/>
        <c:axId val="64574731"/>
        <c:axId val="26422061"/>
      </c:lineChart>
      <c:catAx>
        <c:axId val="64574731"/>
        <c:scaling>
          <c:orientation val="minMax"/>
        </c:scaling>
        <c:delete val="0"/>
        <c:axPos val="b"/>
        <c:numFmt formatCode="General" sourceLinked="1"/>
        <c:majorTickMark val="none"/>
        <c:minorTickMark val="none"/>
        <c:tickLblPos val="low"/>
        <c:spPr>
          <a:ln w="9360">
            <a:solidFill>
              <a:srgbClr val="878787"/>
            </a:solidFill>
            <a:round/>
          </a:ln>
        </c:spPr>
        <c:txPr>
          <a:bodyPr/>
          <a:lstStyle/>
          <a:p>
            <a:pPr>
              <a:defRPr b="0" sz="900" spc="-1" strike="noStrike">
                <a:solidFill>
                  <a:srgbClr val="3b4552"/>
                </a:solidFill>
                <a:latin typeface="Arial"/>
              </a:defRPr>
            </a:pPr>
          </a:p>
        </c:txPr>
        <c:crossAx val="26422061"/>
        <c:crosses val="autoZero"/>
        <c:auto val="1"/>
        <c:lblAlgn val="ctr"/>
        <c:lblOffset val="100"/>
        <c:noMultiLvlLbl val="0"/>
      </c:catAx>
      <c:valAx>
        <c:axId val="26422061"/>
        <c:scaling>
          <c:orientation val="minMax"/>
        </c:scaling>
        <c:delete val="0"/>
        <c:axPos val="l"/>
        <c:numFmt formatCode="\$#,##0" sourceLinked="0"/>
        <c:majorTickMark val="none"/>
        <c:minorTickMark val="none"/>
        <c:tickLblPos val="nextTo"/>
        <c:spPr>
          <a:ln w="9360">
            <a:solidFill>
              <a:srgbClr val="878787"/>
            </a:solidFill>
            <a:round/>
          </a:ln>
        </c:spPr>
        <c:txPr>
          <a:bodyPr/>
          <a:lstStyle/>
          <a:p>
            <a:pPr>
              <a:defRPr b="0" sz="900" spc="-1" strike="noStrike">
                <a:solidFill>
                  <a:srgbClr val="3b4552"/>
                </a:solidFill>
                <a:latin typeface="Arial"/>
              </a:defRPr>
            </a:pPr>
          </a:p>
        </c:txPr>
        <c:crossAx val="64574731"/>
        <c:crosses val="autoZero"/>
        <c:crossBetween val="between"/>
      </c:valAx>
      <c:spPr>
        <a:noFill/>
        <a:ln w="0">
          <a:noFill/>
        </a:ln>
      </c:spPr>
    </c:plotArea>
    <c:legend>
      <c:legendPos val="b"/>
      <c:overlay val="0"/>
      <c:spPr>
        <a:noFill/>
        <a:ln w="0">
          <a:noFill/>
        </a:ln>
      </c:spPr>
      <c:txPr>
        <a:bodyPr/>
        <a:lstStyle/>
        <a:p>
          <a:pPr>
            <a:defRPr b="0" sz="900" spc="-1" strike="noStrike">
              <a:solidFill>
                <a:srgbClr val="3b4552"/>
              </a:solidFill>
              <a:latin typeface="Arial"/>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_rels/drawing4.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image" Target="../media/image1.png"/>
</Relationships>
</file>

<file path=xl/drawings/_rels/drawing5.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2</xdr:col>
      <xdr:colOff>628200</xdr:colOff>
      <xdr:row>3</xdr:row>
      <xdr:rowOff>180720</xdr:rowOff>
    </xdr:to>
    <xdr:pic>
      <xdr:nvPicPr>
        <xdr:cNvPr id="0" name="Image 1" descr="Out of the Box Advisors logo"/>
        <xdr:cNvPicPr/>
      </xdr:nvPicPr>
      <xdr:blipFill>
        <a:blip r:embed="rId1"/>
        <a:stretch/>
      </xdr:blipFill>
      <xdr:spPr>
        <a:xfrm>
          <a:off x="176400" y="171360"/>
          <a:ext cx="1333080" cy="99036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6</xdr:col>
      <xdr:colOff>0</xdr:colOff>
      <xdr:row>1</xdr:row>
      <xdr:rowOff>0</xdr:rowOff>
    </xdr:from>
    <xdr:to>
      <xdr:col>6</xdr:col>
      <xdr:colOff>609120</xdr:colOff>
      <xdr:row>1</xdr:row>
      <xdr:rowOff>456840</xdr:rowOff>
    </xdr:to>
    <xdr:pic>
      <xdr:nvPicPr>
        <xdr:cNvPr id="1" name="Image 1" descr="Out of the Box Advisors logo"/>
        <xdr:cNvPicPr/>
      </xdr:nvPicPr>
      <xdr:blipFill>
        <a:blip r:embed="rId1"/>
        <a:stretch/>
      </xdr:blipFill>
      <xdr:spPr>
        <a:xfrm>
          <a:off x="5463000" y="190440"/>
          <a:ext cx="609120" cy="45684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6</xdr:col>
      <xdr:colOff>0</xdr:colOff>
      <xdr:row>1</xdr:row>
      <xdr:rowOff>0</xdr:rowOff>
    </xdr:from>
    <xdr:to>
      <xdr:col>6</xdr:col>
      <xdr:colOff>609120</xdr:colOff>
      <xdr:row>1</xdr:row>
      <xdr:rowOff>456840</xdr:rowOff>
    </xdr:to>
    <xdr:pic>
      <xdr:nvPicPr>
        <xdr:cNvPr id="2" name="Image 1" descr="Out of the Box Advisors logo"/>
        <xdr:cNvPicPr/>
      </xdr:nvPicPr>
      <xdr:blipFill>
        <a:blip r:embed="rId1"/>
        <a:stretch/>
      </xdr:blipFill>
      <xdr:spPr>
        <a:xfrm>
          <a:off x="5815440" y="190440"/>
          <a:ext cx="609120" cy="45684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25</xdr:row>
      <xdr:rowOff>0</xdr:rowOff>
    </xdr:from>
    <xdr:to>
      <xdr:col>12</xdr:col>
      <xdr:colOff>294120</xdr:colOff>
      <xdr:row>42</xdr:row>
      <xdr:rowOff>1440</xdr:rowOff>
    </xdr:to>
    <xdr:graphicFrame>
      <xdr:nvGraphicFramePr>
        <xdr:cNvPr id="3" name="Chart 1" descr="Line chart of projected closing cash by week compared with your cash floor"/>
        <xdr:cNvGraphicFramePr/>
      </xdr:nvGraphicFramePr>
      <xdr:xfrm>
        <a:off x="176400" y="6391440"/>
        <a:ext cx="1079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14</xdr:col>
      <xdr:colOff>0</xdr:colOff>
      <xdr:row>1</xdr:row>
      <xdr:rowOff>0</xdr:rowOff>
    </xdr:from>
    <xdr:to>
      <xdr:col>14</xdr:col>
      <xdr:colOff>609120</xdr:colOff>
      <xdr:row>1</xdr:row>
      <xdr:rowOff>456840</xdr:rowOff>
    </xdr:to>
    <xdr:pic>
      <xdr:nvPicPr>
        <xdr:cNvPr id="4" name="Image 2" descr="Out of the Box Advisors logo"/>
        <xdr:cNvPicPr/>
      </xdr:nvPicPr>
      <xdr:blipFill>
        <a:blip r:embed="rId2"/>
        <a:stretch/>
      </xdr:blipFill>
      <xdr:spPr>
        <a:xfrm>
          <a:off x="12444840" y="190440"/>
          <a:ext cx="609120" cy="45684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11</xdr:col>
      <xdr:colOff>0</xdr:colOff>
      <xdr:row>1</xdr:row>
      <xdr:rowOff>0</xdr:rowOff>
    </xdr:from>
    <xdr:to>
      <xdr:col>11</xdr:col>
      <xdr:colOff>609120</xdr:colOff>
      <xdr:row>1</xdr:row>
      <xdr:rowOff>456840</xdr:rowOff>
    </xdr:to>
    <xdr:pic>
      <xdr:nvPicPr>
        <xdr:cNvPr id="5" name="Image 1" descr="Out of the Box Advisors logo"/>
        <xdr:cNvPicPr/>
      </xdr:nvPicPr>
      <xdr:blipFill>
        <a:blip r:embed="rId1"/>
        <a:stretch/>
      </xdr:blipFill>
      <xdr:spPr>
        <a:xfrm>
          <a:off x="10326240" y="190440"/>
          <a:ext cx="609120" cy="45684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outoftheboxadvisors.com/service-page/free-consultation" TargetMode="External"/><Relationship Id="rId2" Type="http://schemas.openxmlformats.org/officeDocument/2006/relationships/hyperlink" Target="https://www.outoftheboxadvisors.com/post/construction-cash-flow" TargetMode="External"/><Relationship Id="rId3"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drawing" Target="../drawings/drawing5.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005A28C0"/>
    <pageSetUpPr fitToPage="true"/>
  </sheetPr>
  <dimension ref="B1:K2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10"/>
    <col collapsed="false" customWidth="true" hidden="false" outlineLevel="0" max="3" min="3" style="0" width="13"/>
    <col collapsed="false" customWidth="true" hidden="false" outlineLevel="0" max="10" min="4" style="0" width="14"/>
    <col collapsed="false" customWidth="true" hidden="false" outlineLevel="0" max="11" min="11" style="0" width="10"/>
  </cols>
  <sheetData>
    <row r="1" customFormat="false" ht="13.5" hidden="false" customHeight="true" outlineLevel="0" collapsed="false"/>
    <row r="2" customFormat="false" ht="33.75" hidden="false" customHeight="true" outlineLevel="0" collapsed="false">
      <c r="E2" s="1" t="s">
        <v>0</v>
      </c>
      <c r="F2" s="1"/>
      <c r="G2" s="1"/>
      <c r="H2" s="1"/>
      <c r="I2" s="1"/>
      <c r="J2" s="1"/>
      <c r="K2" s="1"/>
    </row>
    <row r="3" customFormat="false" ht="30" hidden="false" customHeight="true" outlineLevel="0" collapsed="false">
      <c r="E3" s="1"/>
      <c r="F3" s="1"/>
      <c r="G3" s="1"/>
      <c r="H3" s="1"/>
      <c r="I3" s="1"/>
      <c r="J3" s="1"/>
      <c r="K3" s="1"/>
    </row>
    <row r="4" customFormat="false" ht="25.5" hidden="false" customHeight="true" outlineLevel="0" collapsed="false">
      <c r="E4" s="2" t="s">
        <v>1</v>
      </c>
      <c r="F4" s="2"/>
      <c r="G4" s="2"/>
      <c r="H4" s="2"/>
      <c r="I4" s="2"/>
      <c r="J4" s="2"/>
      <c r="K4" s="2"/>
    </row>
    <row r="5" customFormat="false" ht="30" hidden="false" customHeight="true" outlineLevel="0" collapsed="false">
      <c r="B5" s="3"/>
      <c r="C5" s="4"/>
      <c r="D5" s="5"/>
      <c r="E5" s="6"/>
      <c r="F5" s="7"/>
      <c r="G5" s="8"/>
      <c r="H5" s="9"/>
      <c r="I5" s="10"/>
      <c r="J5" s="11"/>
      <c r="K5" s="12"/>
    </row>
    <row r="6" customFormat="false" ht="25.5" hidden="false" customHeight="true" outlineLevel="0" collapsed="false">
      <c r="B6" s="13" t="s">
        <v>2</v>
      </c>
      <c r="C6" s="13"/>
      <c r="D6" s="13"/>
      <c r="E6" s="13"/>
      <c r="F6" s="13"/>
      <c r="G6" s="13"/>
      <c r="H6" s="13"/>
      <c r="I6" s="13"/>
      <c r="J6" s="13"/>
      <c r="K6" s="13"/>
    </row>
    <row r="7" customFormat="false" ht="36" hidden="false" customHeight="true" outlineLevel="0" collapsed="false">
      <c r="B7" s="14" t="n">
        <v>1</v>
      </c>
      <c r="C7" s="15" t="s">
        <v>3</v>
      </c>
      <c r="D7" s="15"/>
      <c r="E7" s="15"/>
      <c r="F7" s="15"/>
      <c r="G7" s="15"/>
      <c r="H7" s="15"/>
      <c r="I7" s="15"/>
      <c r="J7" s="15"/>
      <c r="K7" s="15"/>
    </row>
    <row r="8" customFormat="false" ht="36" hidden="false" customHeight="true" outlineLevel="0" collapsed="false">
      <c r="B8" s="14" t="n">
        <v>2</v>
      </c>
      <c r="C8" s="15" t="s">
        <v>4</v>
      </c>
      <c r="D8" s="15"/>
      <c r="E8" s="15"/>
      <c r="F8" s="15"/>
      <c r="G8" s="15"/>
      <c r="H8" s="15"/>
      <c r="I8" s="15"/>
      <c r="J8" s="15"/>
      <c r="K8" s="15"/>
    </row>
    <row r="9" customFormat="false" ht="36" hidden="false" customHeight="true" outlineLevel="0" collapsed="false">
      <c r="B9" s="14" t="n">
        <v>3</v>
      </c>
      <c r="C9" s="15" t="s">
        <v>5</v>
      </c>
      <c r="D9" s="15"/>
      <c r="E9" s="15"/>
      <c r="F9" s="15"/>
      <c r="G9" s="15"/>
      <c r="H9" s="15"/>
      <c r="I9" s="15"/>
      <c r="J9" s="15"/>
      <c r="K9" s="15"/>
    </row>
    <row r="10" customFormat="false" ht="36" hidden="false" customHeight="true" outlineLevel="0" collapsed="false">
      <c r="B10" s="14" t="n">
        <v>4</v>
      </c>
      <c r="C10" s="15" t="s">
        <v>6</v>
      </c>
      <c r="D10" s="15"/>
      <c r="E10" s="15"/>
      <c r="F10" s="15"/>
      <c r="G10" s="15"/>
      <c r="H10" s="15"/>
      <c r="I10" s="15"/>
      <c r="J10" s="15"/>
      <c r="K10" s="15"/>
    </row>
    <row r="12" customFormat="false" ht="24" hidden="false" customHeight="true" outlineLevel="0" collapsed="false">
      <c r="B12" s="13" t="s">
        <v>7</v>
      </c>
      <c r="C12" s="13"/>
      <c r="D12" s="13"/>
      <c r="E12" s="13"/>
      <c r="F12" s="13"/>
      <c r="G12" s="13"/>
      <c r="H12" s="13"/>
      <c r="I12" s="13"/>
      <c r="J12" s="13"/>
      <c r="K12" s="13"/>
    </row>
    <row r="13" customFormat="false" ht="21.75" hidden="false" customHeight="true" outlineLevel="0" collapsed="false">
      <c r="B13" s="16" t="n">
        <v>1000</v>
      </c>
      <c r="C13" s="17" t="s">
        <v>8</v>
      </c>
      <c r="D13" s="17"/>
      <c r="E13" s="17"/>
      <c r="F13" s="17"/>
      <c r="G13" s="17"/>
      <c r="H13" s="17"/>
      <c r="I13" s="17"/>
      <c r="J13" s="17"/>
      <c r="K13" s="17"/>
    </row>
    <row r="14" customFormat="false" ht="21.75" hidden="false" customHeight="true" outlineLevel="0" collapsed="false">
      <c r="B14" s="18" t="n">
        <v>1000</v>
      </c>
      <c r="C14" s="17" t="s">
        <v>9</v>
      </c>
      <c r="D14" s="17"/>
      <c r="E14" s="17"/>
      <c r="F14" s="17"/>
      <c r="G14" s="17"/>
      <c r="H14" s="17"/>
      <c r="I14" s="17"/>
      <c r="J14" s="17"/>
      <c r="K14" s="17"/>
    </row>
    <row r="16" customFormat="false" ht="31.5" hidden="false" customHeight="true" outlineLevel="0" collapsed="false">
      <c r="B16" s="19" t="s">
        <v>10</v>
      </c>
      <c r="C16" s="19"/>
      <c r="D16" s="19"/>
      <c r="E16" s="19"/>
      <c r="F16" s="19"/>
      <c r="G16" s="19"/>
      <c r="H16" s="19"/>
      <c r="I16" s="19"/>
      <c r="J16" s="19"/>
      <c r="K16" s="19"/>
    </row>
    <row r="18" customFormat="false" ht="15" hidden="false" customHeight="false" outlineLevel="0" collapsed="false">
      <c r="B18" s="20" t="s">
        <v>11</v>
      </c>
      <c r="C18" s="20"/>
      <c r="D18" s="20"/>
      <c r="E18" s="20"/>
      <c r="F18" s="20"/>
      <c r="G18" s="20"/>
      <c r="H18" s="20"/>
      <c r="I18" s="20"/>
      <c r="J18" s="20"/>
      <c r="K18" s="20"/>
    </row>
    <row r="19" customFormat="false" ht="15" hidden="false" customHeight="false" outlineLevel="0" collapsed="false">
      <c r="B19" s="21" t="s">
        <v>12</v>
      </c>
      <c r="C19" s="21"/>
      <c r="D19" s="21"/>
      <c r="E19" s="21"/>
      <c r="F19" s="21"/>
      <c r="G19" s="21"/>
      <c r="H19" s="21"/>
      <c r="I19" s="21"/>
      <c r="J19" s="21"/>
      <c r="K19" s="21"/>
    </row>
    <row r="21" customFormat="false" ht="15" hidden="false" customHeight="true" outlineLevel="0" collapsed="false">
      <c r="B21" s="22" t="s">
        <v>13</v>
      </c>
      <c r="C21" s="22"/>
      <c r="D21" s="22"/>
      <c r="E21" s="22"/>
      <c r="F21" s="22"/>
      <c r="G21" s="22"/>
      <c r="H21" s="22"/>
      <c r="I21" s="22"/>
      <c r="J21" s="22"/>
      <c r="K21" s="22"/>
    </row>
    <row r="22" customFormat="false" ht="15" hidden="false" customHeight="true" outlineLevel="0" collapsed="false">
      <c r="B22" s="22" t="s">
        <v>14</v>
      </c>
      <c r="C22" s="22"/>
      <c r="D22" s="22"/>
      <c r="E22" s="22"/>
      <c r="F22" s="22"/>
      <c r="G22" s="22"/>
      <c r="H22" s="22"/>
      <c r="I22" s="22"/>
      <c r="J22" s="22"/>
      <c r="K22" s="22"/>
    </row>
  </sheetData>
  <sheetProtection sheet="true" password="8bc0" formatColumns="false" formatRows="false"/>
  <mergeCells count="15">
    <mergeCell ref="E2:K3"/>
    <mergeCell ref="E4:K4"/>
    <mergeCell ref="B6:K6"/>
    <mergeCell ref="C7:K7"/>
    <mergeCell ref="C8:K8"/>
    <mergeCell ref="C9:K9"/>
    <mergeCell ref="C10:K10"/>
    <mergeCell ref="B12:K12"/>
    <mergeCell ref="C13:K13"/>
    <mergeCell ref="C14:K14"/>
    <mergeCell ref="B16:K16"/>
    <mergeCell ref="B18:K18"/>
    <mergeCell ref="B19:K19"/>
    <mergeCell ref="B21:K21"/>
    <mergeCell ref="B22:K22"/>
  </mergeCells>
  <hyperlinks>
    <hyperlink ref="B18" r:id="rId1" display="Want help reading your forecast? Book a free business coaching consultation with Out of the Box Advisors."/>
    <hyperlink ref="B19" r:id="rId2" display="Read the guide: Construction Cash Flow: Why Trades Businesses Run Out of Money (and How to Stop It)"/>
  </hyperlinks>
  <printOptions headings="false" gridLines="false" gridLinesSet="true" horizontalCentered="true" verticalCentered="false"/>
  <pageMargins left="0.4" right="0.4" top="0.5" bottom="0.5" header="0.511811023622047" footer="0.5"/>
  <pageSetup paperSize="1" scale="100" fitToWidth="1" fitToHeight="1" pageOrder="downThenOver" orientation="landscape" blackAndWhite="false" draft="false" cellComments="none" horizontalDpi="300" verticalDpi="300" copies="1"/>
  <headerFooter differentFirst="false" differentOddEven="false">
    <oddHeader/>
    <oddFooter>&amp;L&amp;8 &amp;A&amp;C&amp;8 Out of the Box Advisors  |  outoftheboxadvisors.com&amp;R&amp;8 Page &amp;P of &amp;N</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005A28C0"/>
    <pageSetUpPr fitToPage="true"/>
  </sheetPr>
  <dimension ref="B2:G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34"/>
    <col collapsed="false" customWidth="true" hidden="false" outlineLevel="0" max="3" min="3" style="0" width="2"/>
    <col collapsed="false" customWidth="true" hidden="false" outlineLevel="0" max="4" min="4" style="0" width="15"/>
    <col collapsed="false" customWidth="true" hidden="false" outlineLevel="0" max="5" min="5" style="0" width="13"/>
    <col collapsed="false" customWidth="true" hidden="false" outlineLevel="0" max="6" min="6" style="0" width="11"/>
    <col collapsed="false" customWidth="true" hidden="false" outlineLevel="0" max="7" min="7" style="0" width="18"/>
  </cols>
  <sheetData>
    <row r="2" customFormat="false" ht="39.75" hidden="false" customHeight="true" outlineLevel="0" collapsed="false">
      <c r="B2" s="23" t="s">
        <v>15</v>
      </c>
      <c r="C2" s="23"/>
      <c r="D2" s="23"/>
      <c r="E2" s="23"/>
      <c r="F2" s="23"/>
      <c r="G2" s="23"/>
    </row>
    <row r="3" customFormat="false" ht="21.75" hidden="false" customHeight="true" outlineLevel="0" collapsed="false">
      <c r="B3" s="24" t="s">
        <v>16</v>
      </c>
      <c r="C3" s="24"/>
      <c r="D3" s="24"/>
      <c r="E3" s="24"/>
      <c r="F3" s="24"/>
      <c r="G3" s="24"/>
    </row>
    <row r="5" customFormat="false" ht="16.15" hidden="false" customHeight="false" outlineLevel="0" collapsed="false">
      <c r="B5" s="25" t="s">
        <v>17</v>
      </c>
    </row>
    <row r="6" customFormat="false" ht="24" hidden="false" customHeight="true" outlineLevel="0" collapsed="false">
      <c r="B6" s="26" t="s">
        <v>18</v>
      </c>
      <c r="D6" s="27" t="s">
        <v>19</v>
      </c>
      <c r="E6" s="27"/>
      <c r="F6" s="22"/>
      <c r="G6" s="22"/>
    </row>
    <row r="7" customFormat="false" ht="24" hidden="false" customHeight="true" outlineLevel="0" collapsed="false">
      <c r="B7" s="26" t="s">
        <v>20</v>
      </c>
      <c r="D7" s="28" t="n">
        <v>46328</v>
      </c>
      <c r="F7" s="22" t="s">
        <v>21</v>
      </c>
      <c r="G7" s="22"/>
    </row>
    <row r="8" customFormat="false" ht="24" hidden="false" customHeight="true" outlineLevel="0" collapsed="false">
      <c r="B8" s="26" t="s">
        <v>22</v>
      </c>
      <c r="D8" s="29" t="n">
        <v>28000</v>
      </c>
      <c r="F8" s="22" t="s">
        <v>23</v>
      </c>
      <c r="G8" s="22"/>
    </row>
    <row r="9" customFormat="false" ht="24" hidden="false" customHeight="true" outlineLevel="0" collapsed="false">
      <c r="B9" s="26" t="s">
        <v>24</v>
      </c>
      <c r="D9" s="29" t="n">
        <v>15000</v>
      </c>
      <c r="F9" s="22" t="s">
        <v>25</v>
      </c>
      <c r="G9" s="22"/>
    </row>
    <row r="11" customFormat="false" ht="16.15" hidden="false" customHeight="false" outlineLevel="0" collapsed="false">
      <c r="B11" s="25" t="s">
        <v>26</v>
      </c>
    </row>
    <row r="12" customFormat="false" ht="21.75" hidden="false" customHeight="true" outlineLevel="0" collapsed="false">
      <c r="B12" s="30" t="s">
        <v>27</v>
      </c>
      <c r="D12" s="31" t="s">
        <v>28</v>
      </c>
      <c r="E12" s="31" t="s">
        <v>29</v>
      </c>
      <c r="F12" s="31" t="s">
        <v>30</v>
      </c>
      <c r="G12" s="31" t="s">
        <v>31</v>
      </c>
    </row>
    <row r="13" customFormat="false" ht="19.5" hidden="false" customHeight="true" outlineLevel="0" collapsed="false">
      <c r="B13" s="27" t="s">
        <v>32</v>
      </c>
      <c r="D13" s="29" t="n">
        <v>900</v>
      </c>
      <c r="E13" s="32" t="s">
        <v>33</v>
      </c>
      <c r="F13" s="33"/>
      <c r="G13" s="34" t="n">
        <f aca="false">IF(D13="",0,IF(E13="Monthly",D13*12/52,D13))</f>
        <v>900</v>
      </c>
    </row>
    <row r="14" customFormat="false" ht="19.5" hidden="false" customHeight="true" outlineLevel="0" collapsed="false">
      <c r="B14" s="27" t="s">
        <v>34</v>
      </c>
      <c r="D14" s="29" t="n">
        <v>2200</v>
      </c>
      <c r="E14" s="32" t="s">
        <v>35</v>
      </c>
      <c r="F14" s="33" t="n">
        <v>1</v>
      </c>
      <c r="G14" s="34" t="n">
        <f aca="false">IF(D14="",0,IF(E14="Monthly",D14*12/52,D14))</f>
        <v>507.692307692308</v>
      </c>
    </row>
    <row r="15" customFormat="false" ht="19.5" hidden="false" customHeight="true" outlineLevel="0" collapsed="false">
      <c r="B15" s="27" t="s">
        <v>36</v>
      </c>
      <c r="D15" s="29" t="n">
        <v>1500</v>
      </c>
      <c r="E15" s="32" t="s">
        <v>35</v>
      </c>
      <c r="F15" s="33" t="n">
        <v>15</v>
      </c>
      <c r="G15" s="34" t="n">
        <f aca="false">IF(D15="",0,IF(E15="Monthly",D15*12/52,D15))</f>
        <v>346.153846153846</v>
      </c>
    </row>
    <row r="16" customFormat="false" ht="19.5" hidden="false" customHeight="true" outlineLevel="0" collapsed="false">
      <c r="B16" s="27" t="s">
        <v>37</v>
      </c>
      <c r="D16" s="29" t="n">
        <v>500</v>
      </c>
      <c r="E16" s="32" t="s">
        <v>33</v>
      </c>
      <c r="F16" s="33"/>
      <c r="G16" s="34" t="n">
        <f aca="false">IF(D16="",0,IF(E16="Monthly",D16*12/52,D16))</f>
        <v>500</v>
      </c>
    </row>
    <row r="17" customFormat="false" ht="19.5" hidden="false" customHeight="true" outlineLevel="0" collapsed="false">
      <c r="B17" s="27" t="s">
        <v>38</v>
      </c>
      <c r="D17" s="29" t="n">
        <v>450</v>
      </c>
      <c r="E17" s="32" t="s">
        <v>35</v>
      </c>
      <c r="F17" s="33" t="n">
        <v>5</v>
      </c>
      <c r="G17" s="34" t="n">
        <f aca="false">IF(D17="",0,IF(E17="Monthly",D17*12/52,D17))</f>
        <v>103.846153846154</v>
      </c>
    </row>
    <row r="18" customFormat="false" ht="19.5" hidden="false" customHeight="true" outlineLevel="0" collapsed="false">
      <c r="B18" s="27" t="s">
        <v>39</v>
      </c>
      <c r="D18" s="29" t="n">
        <v>1600</v>
      </c>
      <c r="E18" s="32" t="s">
        <v>35</v>
      </c>
      <c r="F18" s="33" t="n">
        <v>20</v>
      </c>
      <c r="G18" s="34" t="n">
        <f aca="false">IF(D18="",0,IF(E18="Monthly",D18*12/52,D18))</f>
        <v>369.230769230769</v>
      </c>
    </row>
    <row r="19" customFormat="false" ht="19.5" hidden="false" customHeight="true" outlineLevel="0" collapsed="false">
      <c r="B19" s="27" t="s">
        <v>40</v>
      </c>
      <c r="D19" s="29" t="n">
        <v>400</v>
      </c>
      <c r="E19" s="32" t="s">
        <v>33</v>
      </c>
      <c r="F19" s="33"/>
      <c r="G19" s="34" t="n">
        <f aca="false">IF(D19="",0,IF(E19="Monthly",D19*12/52,D19))</f>
        <v>400</v>
      </c>
    </row>
    <row r="20" customFormat="false" ht="19.5" hidden="false" customHeight="true" outlineLevel="0" collapsed="false">
      <c r="B20" s="27" t="s">
        <v>41</v>
      </c>
      <c r="D20" s="29" t="n">
        <v>800</v>
      </c>
      <c r="E20" s="32" t="s">
        <v>33</v>
      </c>
      <c r="F20" s="33"/>
      <c r="G20" s="34" t="n">
        <f aca="false">IF(D20="",0,IF(E20="Monthly",D20*12/52,D20))</f>
        <v>800</v>
      </c>
    </row>
    <row r="21" customFormat="false" ht="19.5" hidden="false" customHeight="true" outlineLevel="0" collapsed="false">
      <c r="B21" s="27"/>
      <c r="D21" s="29"/>
      <c r="E21" s="32"/>
      <c r="F21" s="33"/>
      <c r="G21" s="34" t="n">
        <f aca="false">IF(D21="",0,IF(E21="Monthly",D21*12/52,D21))</f>
        <v>0</v>
      </c>
    </row>
    <row r="22" customFormat="false" ht="19.5" hidden="false" customHeight="true" outlineLevel="0" collapsed="false">
      <c r="B22" s="27"/>
      <c r="D22" s="29"/>
      <c r="E22" s="32"/>
      <c r="F22" s="33"/>
      <c r="G22" s="34" t="n">
        <f aca="false">IF(D22="",0,IF(E22="Monthly",D22*12/52,D22))</f>
        <v>0</v>
      </c>
    </row>
    <row r="23" customFormat="false" ht="24" hidden="false" customHeight="true" outlineLevel="0" collapsed="false">
      <c r="B23" s="35" t="s">
        <v>42</v>
      </c>
      <c r="G23" s="36" t="n">
        <f aca="false">SUM(G13:G22)</f>
        <v>3926.92307692308</v>
      </c>
    </row>
    <row r="25" customFormat="false" ht="39.75" hidden="false" customHeight="true" outlineLevel="0" collapsed="false">
      <c r="B25" s="22" t="s">
        <v>43</v>
      </c>
      <c r="C25" s="22"/>
      <c r="D25" s="22"/>
      <c r="E25" s="22"/>
      <c r="F25" s="22"/>
      <c r="G25" s="22"/>
    </row>
  </sheetData>
  <sheetProtection sheet="true" password="8bc0" formatColumns="false" formatRows="false"/>
  <mergeCells count="8">
    <mergeCell ref="B2:G2"/>
    <mergeCell ref="B3:G3"/>
    <mergeCell ref="D6:E6"/>
    <mergeCell ref="F6:G6"/>
    <mergeCell ref="F7:G7"/>
    <mergeCell ref="F8:G8"/>
    <mergeCell ref="F9:G9"/>
    <mergeCell ref="B25:G25"/>
  </mergeCells>
  <conditionalFormatting sqref="F13:F22">
    <cfRule type="expression" priority="2" aboveAverage="0" equalAverage="0" bottom="0" percent="0" rank="0" text="" dxfId="0">
      <formula>AND($E13="Monthly",$F13="")</formula>
    </cfRule>
  </conditionalFormatting>
  <dataValidations count="4">
    <dataValidation allowBlank="false" error="Enter dollars as positive numbers." errorStyle="stop" errorTitle="Positive numbers only" operator="greaterThanOrEqual" showDropDown="false" showErrorMessage="true" showInputMessage="false" sqref="D8:D9 D13:D22" type="decimal">
      <formula1>0</formula1>
      <formula2>0</formula2>
    </dataValidation>
    <dataValidation allowBlank="false" error="Week 1 works best starting on a Monday. Keep this date anyway?" errorStyle="warning" errorTitle="Monday works best" operator="between" showDropDown="false" showErrorMessage="true" showInputMessage="false" sqref="D7" type="custom">
      <formula1>WEEKDAY($D$7)=2</formula1>
      <formula2>0</formula2>
    </dataValidation>
    <dataValidation allowBlank="true" error="Pick Weekly or Monthly. Put quarterly or yearly bills on the Jobs tab as one-time payments." errorStyle="stop" errorTitle="Weekly or Monthly" operator="between" showDropDown="false" showErrorMessage="true" showInputMessage="false" sqref="E13:E22" type="list">
      <formula1>"Weekly,Monthly"</formula1>
      <formula2>0</formula2>
    </dataValidation>
    <dataValidation allowBlank="true" error="Pick a day from 1 to 28. For bills due on the 29th to 31st, use 28." errorStyle="stop" errorTitle="Due day" operator="between" showDropDown="false" showErrorMessage="true" showInputMessage="false" sqref="F13:F22" type="whole">
      <formula1>1</formula1>
      <formula2>28</formula2>
    </dataValidation>
  </dataValidations>
  <printOptions headings="false" gridLines="false" gridLinesSet="true" horizontalCentered="true" verticalCentered="false"/>
  <pageMargins left="0.4" right="0.4" top="0.5" bottom="0.5" header="0.511811023622047" footer="0.5"/>
  <pageSetup paperSize="1" scale="100" fitToWidth="1" fitToHeight="1" pageOrder="downThenOver" orientation="landscape" blackAndWhite="false" draft="false" cellComments="none" horizontalDpi="300" verticalDpi="300" copies="1"/>
  <headerFooter differentFirst="false" differentOddEven="false">
    <oddHeader/>
    <oddFooter>&amp;L&amp;8 &amp;A&amp;C&amp;8 Out of the Box Advisors  |  outoftheboxadvisors.com&amp;R&amp;8 Page &amp;P of &amp;N</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005A28C0"/>
    <pageSetUpPr fitToPage="true"/>
  </sheetPr>
  <dimension ref="B2:V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8" ySplit="6" topLeftCell="I7" activePane="bottomRight" state="frozen"/>
      <selection pane="topLeft" activeCell="A1" activeCellId="0" sqref="A1"/>
      <selection pane="topRight" activeCell="I1" activeCellId="0" sqref="I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26"/>
    <col collapsed="false" customWidth="true" hidden="false" outlineLevel="0" max="4" min="3" style="0" width="12"/>
    <col collapsed="false" customWidth="true" hidden="false" outlineLevel="0" max="6" min="5" style="0" width="15"/>
    <col collapsed="false" customWidth="true" hidden="false" outlineLevel="0" max="8" min="7" style="0" width="10"/>
    <col collapsed="false" customWidth="true" hidden="false" outlineLevel="0" max="21" min="9" style="0" width="12.5"/>
    <col collapsed="false" customWidth="true" hidden="false" outlineLevel="0" max="22" min="22" style="0" width="13"/>
  </cols>
  <sheetData>
    <row r="2" customFormat="false" ht="39.75" hidden="false" customHeight="true" outlineLevel="0" collapsed="false">
      <c r="B2" s="23" t="s">
        <v>44</v>
      </c>
      <c r="C2" s="23"/>
      <c r="D2" s="23"/>
      <c r="E2" s="23"/>
      <c r="F2" s="23"/>
      <c r="G2" s="23"/>
      <c r="H2" s="23"/>
      <c r="I2" s="23"/>
      <c r="J2" s="23"/>
      <c r="K2" s="23"/>
      <c r="L2" s="23"/>
      <c r="M2" s="23"/>
      <c r="N2" s="23"/>
      <c r="O2" s="23"/>
      <c r="P2" s="23"/>
      <c r="Q2" s="23"/>
      <c r="R2" s="23"/>
      <c r="S2" s="23"/>
      <c r="T2" s="23"/>
      <c r="U2" s="23"/>
      <c r="V2" s="23"/>
    </row>
    <row r="3" customFormat="false" ht="21.75" hidden="false" customHeight="true" outlineLevel="0" collapsed="false">
      <c r="B3" s="24" t="s">
        <v>45</v>
      </c>
      <c r="C3" s="24"/>
      <c r="D3" s="24"/>
      <c r="E3" s="24"/>
      <c r="F3" s="24"/>
      <c r="G3" s="24"/>
      <c r="H3" s="24"/>
      <c r="I3" s="24"/>
      <c r="J3" s="24"/>
      <c r="K3" s="24"/>
      <c r="L3" s="24"/>
      <c r="M3" s="24"/>
      <c r="N3" s="24"/>
      <c r="O3" s="24"/>
      <c r="P3" s="24"/>
      <c r="Q3" s="24"/>
      <c r="R3" s="24"/>
      <c r="S3" s="24"/>
      <c r="T3" s="24"/>
      <c r="U3" s="24"/>
      <c r="V3" s="24"/>
    </row>
    <row r="5" customFormat="false" ht="25.5" hidden="false" customHeight="true" outlineLevel="0" collapsed="false">
      <c r="B5" s="31" t="s">
        <v>46</v>
      </c>
      <c r="C5" s="31" t="s">
        <v>47</v>
      </c>
      <c r="D5" s="31" t="s">
        <v>48</v>
      </c>
      <c r="E5" s="31" t="s">
        <v>49</v>
      </c>
      <c r="F5" s="31" t="s">
        <v>50</v>
      </c>
      <c r="G5" s="31" t="s">
        <v>51</v>
      </c>
      <c r="H5" s="31"/>
      <c r="I5" s="31" t="s">
        <v>52</v>
      </c>
      <c r="J5" s="31" t="s">
        <v>53</v>
      </c>
      <c r="K5" s="31" t="s">
        <v>54</v>
      </c>
      <c r="L5" s="31" t="s">
        <v>55</v>
      </c>
      <c r="M5" s="31" t="s">
        <v>56</v>
      </c>
      <c r="N5" s="31" t="s">
        <v>57</v>
      </c>
      <c r="O5" s="31" t="s">
        <v>58</v>
      </c>
      <c r="P5" s="31" t="s">
        <v>59</v>
      </c>
      <c r="Q5" s="31" t="s">
        <v>60</v>
      </c>
      <c r="R5" s="31" t="s">
        <v>61</v>
      </c>
      <c r="S5" s="31" t="s">
        <v>62</v>
      </c>
      <c r="T5" s="31" t="s">
        <v>63</v>
      </c>
      <c r="U5" s="31" t="s">
        <v>64</v>
      </c>
      <c r="V5" s="31" t="s">
        <v>65</v>
      </c>
    </row>
    <row r="6" customFormat="false" ht="25.5" hidden="false" customHeight="true" outlineLevel="0" collapsed="false">
      <c r="B6" s="31"/>
      <c r="C6" s="31"/>
      <c r="D6" s="31"/>
      <c r="E6" s="31"/>
      <c r="F6" s="31"/>
      <c r="G6" s="31"/>
      <c r="H6" s="31"/>
      <c r="I6" s="37" t="n">
        <f aca="true">IF(Setup!$D$7="",TODAY()-WEEKDAY(TODAY(),2)+8,Setup!$D$7)+7*0</f>
        <v>46328</v>
      </c>
      <c r="J6" s="37" t="n">
        <f aca="true">IF(Setup!$D$7="",TODAY()-WEEKDAY(TODAY(),2)+8,Setup!$D$7)+7*1</f>
        <v>46335</v>
      </c>
      <c r="K6" s="37" t="n">
        <f aca="true">IF(Setup!$D$7="",TODAY()-WEEKDAY(TODAY(),2)+8,Setup!$D$7)+7*2</f>
        <v>46342</v>
      </c>
      <c r="L6" s="37" t="n">
        <f aca="true">IF(Setup!$D$7="",TODAY()-WEEKDAY(TODAY(),2)+8,Setup!$D$7)+7*3</f>
        <v>46349</v>
      </c>
      <c r="M6" s="37" t="n">
        <f aca="true">IF(Setup!$D$7="",TODAY()-WEEKDAY(TODAY(),2)+8,Setup!$D$7)+7*4</f>
        <v>46356</v>
      </c>
      <c r="N6" s="37" t="n">
        <f aca="true">IF(Setup!$D$7="",TODAY()-WEEKDAY(TODAY(),2)+8,Setup!$D$7)+7*5</f>
        <v>46363</v>
      </c>
      <c r="O6" s="37" t="n">
        <f aca="true">IF(Setup!$D$7="",TODAY()-WEEKDAY(TODAY(),2)+8,Setup!$D$7)+7*6</f>
        <v>46370</v>
      </c>
      <c r="P6" s="37" t="n">
        <f aca="true">IF(Setup!$D$7="",TODAY()-WEEKDAY(TODAY(),2)+8,Setup!$D$7)+7*7</f>
        <v>46377</v>
      </c>
      <c r="Q6" s="37" t="n">
        <f aca="true">IF(Setup!$D$7="",TODAY()-WEEKDAY(TODAY(),2)+8,Setup!$D$7)+7*8</f>
        <v>46384</v>
      </c>
      <c r="R6" s="37" t="n">
        <f aca="true">IF(Setup!$D$7="",TODAY()-WEEKDAY(TODAY(),2)+8,Setup!$D$7)+7*9</f>
        <v>46391</v>
      </c>
      <c r="S6" s="37" t="n">
        <f aca="true">IF(Setup!$D$7="",TODAY()-WEEKDAY(TODAY(),2)+8,Setup!$D$7)+7*10</f>
        <v>46398</v>
      </c>
      <c r="T6" s="37" t="n">
        <f aca="true">IF(Setup!$D$7="",TODAY()-WEEKDAY(TODAY(),2)+8,Setup!$D$7)+7*11</f>
        <v>46405</v>
      </c>
      <c r="U6" s="37" t="n">
        <f aca="true">IF(Setup!$D$7="",TODAY()-WEEKDAY(TODAY(),2)+8,Setup!$D$7)+7*12</f>
        <v>46412</v>
      </c>
      <c r="V6" s="31"/>
    </row>
    <row r="7" customFormat="false" ht="18.75" hidden="false" customHeight="true" outlineLevel="0" collapsed="false">
      <c r="B7" s="27" t="s">
        <v>66</v>
      </c>
      <c r="C7" s="32" t="s">
        <v>67</v>
      </c>
      <c r="D7" s="29" t="n">
        <v>28000</v>
      </c>
      <c r="E7" s="29" t="n">
        <v>21000</v>
      </c>
      <c r="F7" s="38" t="n">
        <f aca="false">IF(OR(D7="",E7=""),"",D7-E7)</f>
        <v>7000</v>
      </c>
      <c r="G7" s="39" t="n">
        <f aca="false">IF(OR(D7="",D7=0,E7=""),"",(D7-E7)/D7)</f>
        <v>0.25</v>
      </c>
      <c r="H7" s="40" t="s">
        <v>68</v>
      </c>
      <c r="I7" s="29"/>
      <c r="J7" s="29"/>
      <c r="K7" s="29" t="n">
        <v>14000</v>
      </c>
      <c r="L7" s="29"/>
      <c r="M7" s="29" t="n">
        <v>11200</v>
      </c>
      <c r="N7" s="29"/>
      <c r="O7" s="29"/>
      <c r="P7" s="29"/>
      <c r="Q7" s="29"/>
      <c r="R7" s="29"/>
      <c r="S7" s="29"/>
      <c r="T7" s="29"/>
      <c r="U7" s="29"/>
      <c r="V7" s="41" t="n">
        <f aca="false">SUM(I7:U7)</f>
        <v>25200</v>
      </c>
    </row>
    <row r="8" customFormat="false" ht="18.75" hidden="false" customHeight="true" outlineLevel="0" collapsed="false">
      <c r="B8" s="27"/>
      <c r="C8" s="27"/>
      <c r="D8" s="27"/>
      <c r="E8" s="27"/>
      <c r="F8" s="38"/>
      <c r="G8" s="38"/>
      <c r="H8" s="42" t="s">
        <v>69</v>
      </c>
      <c r="I8" s="29"/>
      <c r="J8" s="29" t="n">
        <v>6000</v>
      </c>
      <c r="K8" s="29" t="n">
        <v>4500</v>
      </c>
      <c r="L8" s="29"/>
      <c r="M8" s="29" t="n">
        <v>2000</v>
      </c>
      <c r="N8" s="29"/>
      <c r="O8" s="29"/>
      <c r="P8" s="29"/>
      <c r="Q8" s="29"/>
      <c r="R8" s="29"/>
      <c r="S8" s="29"/>
      <c r="T8" s="29"/>
      <c r="U8" s="29"/>
      <c r="V8" s="41" t="n">
        <f aca="false">SUM(I8:U8)</f>
        <v>12500</v>
      </c>
    </row>
    <row r="9" customFormat="false" ht="18.75" hidden="false" customHeight="true" outlineLevel="0" collapsed="false">
      <c r="B9" s="27" t="s">
        <v>70</v>
      </c>
      <c r="C9" s="32" t="s">
        <v>71</v>
      </c>
      <c r="D9" s="29" t="n">
        <v>64000</v>
      </c>
      <c r="E9" s="29" t="n">
        <v>49500</v>
      </c>
      <c r="F9" s="43" t="n">
        <f aca="false">IF(OR(D9="",E9=""),"",D9-E9)</f>
        <v>14500</v>
      </c>
      <c r="G9" s="44" t="n">
        <f aca="false">IF(OR(D9="",D9=0,E9=""),"",(D9-E9)/D9)</f>
        <v>0.2265625</v>
      </c>
      <c r="H9" s="40" t="s">
        <v>68</v>
      </c>
      <c r="I9" s="29"/>
      <c r="J9" s="29"/>
      <c r="K9" s="29"/>
      <c r="L9" s="29"/>
      <c r="M9" s="29"/>
      <c r="N9" s="29" t="n">
        <v>19200</v>
      </c>
      <c r="O9" s="29"/>
      <c r="P9" s="29"/>
      <c r="Q9" s="29" t="n">
        <v>19200</v>
      </c>
      <c r="R9" s="29"/>
      <c r="S9" s="29"/>
      <c r="T9" s="29" t="n">
        <v>19200</v>
      </c>
      <c r="U9" s="29"/>
      <c r="V9" s="36" t="n">
        <f aca="false">SUM(I9:U9)</f>
        <v>57600</v>
      </c>
    </row>
    <row r="10" customFormat="false" ht="18.75" hidden="false" customHeight="true" outlineLevel="0" collapsed="false">
      <c r="B10" s="27"/>
      <c r="C10" s="27"/>
      <c r="D10" s="27"/>
      <c r="E10" s="27"/>
      <c r="F10" s="43"/>
      <c r="G10" s="43"/>
      <c r="H10" s="42" t="s">
        <v>69</v>
      </c>
      <c r="I10" s="29"/>
      <c r="J10" s="29"/>
      <c r="K10" s="29"/>
      <c r="L10" s="29" t="n">
        <v>6000</v>
      </c>
      <c r="M10" s="29" t="n">
        <v>6000</v>
      </c>
      <c r="N10" s="29" t="n">
        <v>5000</v>
      </c>
      <c r="O10" s="29" t="n">
        <v>5000</v>
      </c>
      <c r="P10" s="29" t="n">
        <v>4000</v>
      </c>
      <c r="Q10" s="29" t="n">
        <v>3500</v>
      </c>
      <c r="R10" s="29" t="n">
        <v>3000</v>
      </c>
      <c r="S10" s="29" t="n">
        <v>4000</v>
      </c>
      <c r="T10" s="29" t="n">
        <v>1000</v>
      </c>
      <c r="U10" s="29"/>
      <c r="V10" s="36" t="n">
        <f aca="false">SUM(I10:U10)</f>
        <v>37500</v>
      </c>
    </row>
    <row r="11" customFormat="false" ht="18.75" hidden="false" customHeight="true" outlineLevel="0" collapsed="false">
      <c r="B11" s="27" t="s">
        <v>72</v>
      </c>
      <c r="C11" s="32" t="s">
        <v>73</v>
      </c>
      <c r="D11" s="29" t="n">
        <v>14500</v>
      </c>
      <c r="E11" s="29" t="n">
        <v>10900</v>
      </c>
      <c r="F11" s="38" t="n">
        <f aca="false">IF(OR(D11="",E11=""),"",D11-E11)</f>
        <v>3600</v>
      </c>
      <c r="G11" s="39" t="n">
        <f aca="false">IF(OR(D11="",D11=0,E11=""),"",(D11-E11)/D11)</f>
        <v>0.248275862068966</v>
      </c>
      <c r="H11" s="40" t="s">
        <v>68</v>
      </c>
      <c r="I11" s="29"/>
      <c r="J11" s="29"/>
      <c r="K11" s="29"/>
      <c r="L11" s="29"/>
      <c r="M11" s="29" t="n">
        <v>13050</v>
      </c>
      <c r="N11" s="29"/>
      <c r="O11" s="29"/>
      <c r="P11" s="29"/>
      <c r="Q11" s="29"/>
      <c r="R11" s="29"/>
      <c r="S11" s="29"/>
      <c r="T11" s="29"/>
      <c r="U11" s="29"/>
      <c r="V11" s="41" t="n">
        <f aca="false">SUM(I11:U11)</f>
        <v>13050</v>
      </c>
    </row>
    <row r="12" customFormat="false" ht="18.75" hidden="false" customHeight="true" outlineLevel="0" collapsed="false">
      <c r="B12" s="27"/>
      <c r="C12" s="27"/>
      <c r="D12" s="27"/>
      <c r="E12" s="27"/>
      <c r="F12" s="38"/>
      <c r="G12" s="38"/>
      <c r="H12" s="42" t="s">
        <v>69</v>
      </c>
      <c r="I12" s="29"/>
      <c r="J12" s="29"/>
      <c r="K12" s="29"/>
      <c r="L12" s="29"/>
      <c r="M12" s="29" t="n">
        <v>3100</v>
      </c>
      <c r="N12" s="29"/>
      <c r="O12" s="29"/>
      <c r="P12" s="29"/>
      <c r="Q12" s="29"/>
      <c r="R12" s="29"/>
      <c r="S12" s="29"/>
      <c r="T12" s="29"/>
      <c r="U12" s="29"/>
      <c r="V12" s="41" t="n">
        <f aca="false">SUM(I12:U12)</f>
        <v>3100</v>
      </c>
    </row>
    <row r="13" customFormat="false" ht="18.75" hidden="false" customHeight="true" outlineLevel="0" collapsed="false">
      <c r="B13" s="27" t="s">
        <v>74</v>
      </c>
      <c r="C13" s="32" t="s">
        <v>75</v>
      </c>
      <c r="D13" s="29" t="n">
        <v>120000</v>
      </c>
      <c r="E13" s="29" t="n">
        <v>96000</v>
      </c>
      <c r="F13" s="43" t="n">
        <f aca="false">IF(OR(D13="",E13=""),"",D13-E13)</f>
        <v>24000</v>
      </c>
      <c r="G13" s="44" t="n">
        <f aca="false">IF(OR(D13="",D13=0,E13=""),"",(D13-E13)/D13)</f>
        <v>0.2</v>
      </c>
      <c r="H13" s="40" t="s">
        <v>68</v>
      </c>
      <c r="I13" s="29"/>
      <c r="J13" s="29"/>
      <c r="K13" s="29"/>
      <c r="L13" s="29"/>
      <c r="M13" s="29"/>
      <c r="N13" s="29" t="n">
        <v>30000</v>
      </c>
      <c r="O13" s="29"/>
      <c r="P13" s="29"/>
      <c r="Q13" s="29" t="n">
        <v>30000</v>
      </c>
      <c r="R13" s="29"/>
      <c r="S13" s="29"/>
      <c r="T13" s="29"/>
      <c r="U13" s="29" t="n">
        <v>30000</v>
      </c>
      <c r="V13" s="36" t="n">
        <f aca="false">SUM(I13:U13)</f>
        <v>90000</v>
      </c>
    </row>
    <row r="14" customFormat="false" ht="18.75" hidden="false" customHeight="true" outlineLevel="0" collapsed="false">
      <c r="B14" s="27"/>
      <c r="C14" s="27"/>
      <c r="D14" s="27"/>
      <c r="E14" s="27"/>
      <c r="F14" s="43"/>
      <c r="G14" s="43"/>
      <c r="H14" s="42" t="s">
        <v>69</v>
      </c>
      <c r="I14" s="29"/>
      <c r="J14" s="29"/>
      <c r="K14" s="29" t="n">
        <v>7000</v>
      </c>
      <c r="L14" s="29" t="n">
        <v>6000</v>
      </c>
      <c r="M14" s="29" t="n">
        <v>6000</v>
      </c>
      <c r="N14" s="29" t="n">
        <v>7000</v>
      </c>
      <c r="O14" s="29" t="n">
        <v>6000</v>
      </c>
      <c r="P14" s="29" t="n">
        <v>6000</v>
      </c>
      <c r="Q14" s="29" t="n">
        <v>7000</v>
      </c>
      <c r="R14" s="29" t="n">
        <v>6000</v>
      </c>
      <c r="S14" s="29" t="n">
        <v>6000</v>
      </c>
      <c r="T14" s="29" t="n">
        <v>5000</v>
      </c>
      <c r="U14" s="29" t="n">
        <v>8000</v>
      </c>
      <c r="V14" s="36" t="n">
        <f aca="false">SUM(I14:U14)</f>
        <v>70000</v>
      </c>
    </row>
    <row r="15" customFormat="false" ht="18.75" hidden="false" customHeight="true" outlineLevel="0" collapsed="false">
      <c r="B15" s="27" t="s">
        <v>76</v>
      </c>
      <c r="C15" s="32" t="s">
        <v>67</v>
      </c>
      <c r="D15" s="29" t="n">
        <v>32000</v>
      </c>
      <c r="E15" s="29" t="n">
        <v>24000</v>
      </c>
      <c r="F15" s="38" t="n">
        <f aca="false">IF(OR(D15="",E15=""),"",D15-E15)</f>
        <v>8000</v>
      </c>
      <c r="G15" s="39" t="n">
        <f aca="false">IF(OR(D15="",D15=0,E15=""),"",(D15-E15)/D15)</f>
        <v>0.25</v>
      </c>
      <c r="H15" s="40" t="s">
        <v>68</v>
      </c>
      <c r="I15" s="29"/>
      <c r="J15" s="29"/>
      <c r="K15" s="29"/>
      <c r="L15" s="29"/>
      <c r="M15" s="29"/>
      <c r="N15" s="29"/>
      <c r="O15" s="29"/>
      <c r="P15" s="29" t="n">
        <v>3200</v>
      </c>
      <c r="Q15" s="29"/>
      <c r="R15" s="29" t="n">
        <v>16000</v>
      </c>
      <c r="S15" s="29"/>
      <c r="T15" s="29" t="n">
        <v>12800</v>
      </c>
      <c r="U15" s="29"/>
      <c r="V15" s="41" t="n">
        <f aca="false">SUM(I15:U15)</f>
        <v>32000</v>
      </c>
    </row>
    <row r="16" customFormat="false" ht="18.75" hidden="false" customHeight="true" outlineLevel="0" collapsed="false">
      <c r="B16" s="27"/>
      <c r="C16" s="27"/>
      <c r="D16" s="27"/>
      <c r="E16" s="27"/>
      <c r="F16" s="38"/>
      <c r="G16" s="38"/>
      <c r="H16" s="42" t="s">
        <v>69</v>
      </c>
      <c r="I16" s="29"/>
      <c r="J16" s="29"/>
      <c r="K16" s="29"/>
      <c r="L16" s="29"/>
      <c r="M16" s="29"/>
      <c r="N16" s="29"/>
      <c r="O16" s="29"/>
      <c r="P16" s="29" t="n">
        <v>9000</v>
      </c>
      <c r="Q16" s="29" t="n">
        <v>7000</v>
      </c>
      <c r="R16" s="29" t="n">
        <v>6000</v>
      </c>
      <c r="S16" s="29"/>
      <c r="T16" s="29" t="n">
        <v>2000</v>
      </c>
      <c r="U16" s="29"/>
      <c r="V16" s="41" t="n">
        <f aca="false">SUM(I16:U16)</f>
        <v>24000</v>
      </c>
    </row>
    <row r="17" customFormat="false" ht="18.75" hidden="false" customHeight="true" outlineLevel="0" collapsed="false">
      <c r="B17" s="27"/>
      <c r="C17" s="32"/>
      <c r="D17" s="29"/>
      <c r="E17" s="29"/>
      <c r="F17" s="43" t="str">
        <f aca="false">IF(OR(D17="",E17=""),"",D17-E17)</f>
        <v/>
      </c>
      <c r="G17" s="44" t="str">
        <f aca="false">IF(OR(D17="",D17=0,E17=""),"",(D17-E17)/D17)</f>
        <v/>
      </c>
      <c r="H17" s="40" t="s">
        <v>68</v>
      </c>
      <c r="I17" s="29"/>
      <c r="J17" s="29"/>
      <c r="K17" s="29"/>
      <c r="L17" s="29"/>
      <c r="M17" s="29"/>
      <c r="N17" s="29"/>
      <c r="O17" s="29"/>
      <c r="P17" s="29"/>
      <c r="Q17" s="29"/>
      <c r="R17" s="29"/>
      <c r="S17" s="29"/>
      <c r="T17" s="29"/>
      <c r="U17" s="29"/>
      <c r="V17" s="36" t="n">
        <f aca="false">SUM(I17:U17)</f>
        <v>0</v>
      </c>
    </row>
    <row r="18" customFormat="false" ht="18.75" hidden="false" customHeight="true" outlineLevel="0" collapsed="false">
      <c r="B18" s="27"/>
      <c r="C18" s="27"/>
      <c r="D18" s="27"/>
      <c r="E18" s="27"/>
      <c r="F18" s="43"/>
      <c r="G18" s="43"/>
      <c r="H18" s="42" t="s">
        <v>69</v>
      </c>
      <c r="I18" s="29"/>
      <c r="J18" s="29"/>
      <c r="K18" s="29"/>
      <c r="L18" s="29"/>
      <c r="M18" s="29"/>
      <c r="N18" s="29"/>
      <c r="O18" s="29"/>
      <c r="P18" s="29"/>
      <c r="Q18" s="29"/>
      <c r="R18" s="29"/>
      <c r="S18" s="29"/>
      <c r="T18" s="29"/>
      <c r="U18" s="29"/>
      <c r="V18" s="36" t="n">
        <f aca="false">SUM(I18:U18)</f>
        <v>0</v>
      </c>
    </row>
    <row r="19" customFormat="false" ht="18.75" hidden="false" customHeight="true" outlineLevel="0" collapsed="false">
      <c r="B19" s="27"/>
      <c r="C19" s="32"/>
      <c r="D19" s="29"/>
      <c r="E19" s="29"/>
      <c r="F19" s="38" t="str">
        <f aca="false">IF(OR(D19="",E19=""),"",D19-E19)</f>
        <v/>
      </c>
      <c r="G19" s="39" t="str">
        <f aca="false">IF(OR(D19="",D19=0,E19=""),"",(D19-E19)/D19)</f>
        <v/>
      </c>
      <c r="H19" s="40" t="s">
        <v>68</v>
      </c>
      <c r="I19" s="29"/>
      <c r="J19" s="29"/>
      <c r="K19" s="29"/>
      <c r="L19" s="29"/>
      <c r="M19" s="29"/>
      <c r="N19" s="29"/>
      <c r="O19" s="29"/>
      <c r="P19" s="29"/>
      <c r="Q19" s="29"/>
      <c r="R19" s="29"/>
      <c r="S19" s="29"/>
      <c r="T19" s="29"/>
      <c r="U19" s="29"/>
      <c r="V19" s="41" t="n">
        <f aca="false">SUM(I19:U19)</f>
        <v>0</v>
      </c>
    </row>
    <row r="20" customFormat="false" ht="18.75" hidden="false" customHeight="true" outlineLevel="0" collapsed="false">
      <c r="B20" s="27"/>
      <c r="C20" s="27"/>
      <c r="D20" s="27"/>
      <c r="E20" s="27"/>
      <c r="F20" s="38"/>
      <c r="G20" s="38"/>
      <c r="H20" s="42" t="s">
        <v>69</v>
      </c>
      <c r="I20" s="29"/>
      <c r="J20" s="29"/>
      <c r="K20" s="29"/>
      <c r="L20" s="29"/>
      <c r="M20" s="29"/>
      <c r="N20" s="29"/>
      <c r="O20" s="29"/>
      <c r="P20" s="29"/>
      <c r="Q20" s="29"/>
      <c r="R20" s="29"/>
      <c r="S20" s="29"/>
      <c r="T20" s="29"/>
      <c r="U20" s="29"/>
      <c r="V20" s="41" t="n">
        <f aca="false">SUM(I20:U20)</f>
        <v>0</v>
      </c>
    </row>
    <row r="21" customFormat="false" ht="18.75" hidden="false" customHeight="true" outlineLevel="0" collapsed="false">
      <c r="B21" s="27"/>
      <c r="C21" s="32"/>
      <c r="D21" s="29"/>
      <c r="E21" s="29"/>
      <c r="F21" s="43" t="str">
        <f aca="false">IF(OR(D21="",E21=""),"",D21-E21)</f>
        <v/>
      </c>
      <c r="G21" s="44" t="str">
        <f aca="false">IF(OR(D21="",D21=0,E21=""),"",(D21-E21)/D21)</f>
        <v/>
      </c>
      <c r="H21" s="40" t="s">
        <v>68</v>
      </c>
      <c r="I21" s="29"/>
      <c r="J21" s="29"/>
      <c r="K21" s="29"/>
      <c r="L21" s="29"/>
      <c r="M21" s="29"/>
      <c r="N21" s="29"/>
      <c r="O21" s="29"/>
      <c r="P21" s="29"/>
      <c r="Q21" s="29"/>
      <c r="R21" s="29"/>
      <c r="S21" s="29"/>
      <c r="T21" s="29"/>
      <c r="U21" s="29"/>
      <c r="V21" s="36" t="n">
        <f aca="false">SUM(I21:U21)</f>
        <v>0</v>
      </c>
    </row>
    <row r="22" customFormat="false" ht="18.75" hidden="false" customHeight="true" outlineLevel="0" collapsed="false">
      <c r="B22" s="27"/>
      <c r="C22" s="27"/>
      <c r="D22" s="27"/>
      <c r="E22" s="27"/>
      <c r="F22" s="43"/>
      <c r="G22" s="43"/>
      <c r="H22" s="42" t="s">
        <v>69</v>
      </c>
      <c r="I22" s="29"/>
      <c r="J22" s="29"/>
      <c r="K22" s="29"/>
      <c r="L22" s="29"/>
      <c r="M22" s="29"/>
      <c r="N22" s="29"/>
      <c r="O22" s="29"/>
      <c r="P22" s="29"/>
      <c r="Q22" s="29"/>
      <c r="R22" s="29"/>
      <c r="S22" s="29"/>
      <c r="T22" s="29"/>
      <c r="U22" s="29"/>
      <c r="V22" s="36" t="n">
        <f aca="false">SUM(I22:U22)</f>
        <v>0</v>
      </c>
    </row>
    <row r="24" customFormat="false" ht="21.75" hidden="false" customHeight="true" outlineLevel="0" collapsed="false">
      <c r="B24" s="45" t="s">
        <v>77</v>
      </c>
      <c r="C24" s="45"/>
      <c r="D24" s="45"/>
      <c r="E24" s="45"/>
      <c r="F24" s="45"/>
      <c r="G24" s="45"/>
      <c r="H24" s="42" t="s">
        <v>69</v>
      </c>
      <c r="I24" s="29"/>
      <c r="J24" s="29"/>
      <c r="K24" s="29"/>
      <c r="L24" s="29"/>
      <c r="M24" s="29"/>
      <c r="N24" s="29" t="n">
        <v>6000</v>
      </c>
      <c r="O24" s="29"/>
      <c r="P24" s="29"/>
      <c r="Q24" s="29"/>
      <c r="R24" s="29" t="n">
        <v>2500</v>
      </c>
      <c r="S24" s="29"/>
      <c r="T24" s="29"/>
      <c r="U24" s="29"/>
      <c r="V24" s="36" t="n">
        <f aca="false">SUM(I24:U24)</f>
        <v>8500</v>
      </c>
    </row>
    <row r="25" customFormat="false" ht="21.75" hidden="false" customHeight="true" outlineLevel="0" collapsed="false">
      <c r="B25" s="45" t="s">
        <v>78</v>
      </c>
      <c r="C25" s="45"/>
      <c r="D25" s="45"/>
      <c r="E25" s="45"/>
      <c r="F25" s="45"/>
      <c r="G25" s="45"/>
      <c r="H25" s="40" t="s">
        <v>68</v>
      </c>
      <c r="I25" s="29"/>
      <c r="J25" s="29"/>
      <c r="K25" s="29"/>
      <c r="L25" s="29"/>
      <c r="M25" s="29"/>
      <c r="N25" s="29"/>
      <c r="O25" s="29"/>
      <c r="P25" s="29"/>
      <c r="Q25" s="29"/>
      <c r="R25" s="29"/>
      <c r="S25" s="29"/>
      <c r="T25" s="29"/>
      <c r="U25" s="29"/>
      <c r="V25" s="36" t="n">
        <f aca="false">SUM(I25:U25)</f>
        <v>0</v>
      </c>
    </row>
    <row r="27" customFormat="false" ht="21.75" hidden="false" customHeight="true" outlineLevel="0" collapsed="false">
      <c r="B27" s="30" t="s">
        <v>79</v>
      </c>
      <c r="C27" s="30"/>
      <c r="D27" s="30"/>
      <c r="E27" s="30"/>
      <c r="F27" s="30"/>
      <c r="G27" s="30"/>
      <c r="H27" s="30"/>
      <c r="I27" s="36" t="n">
        <f aca="false">SUMIF($H$7:$H$22,"Cash in",I7:I22)</f>
        <v>0</v>
      </c>
      <c r="J27" s="36" t="n">
        <f aca="false">SUMIF($H$7:$H$22,"Cash in",J7:J22)</f>
        <v>0</v>
      </c>
      <c r="K27" s="36" t="n">
        <f aca="false">SUMIF($H$7:$H$22,"Cash in",K7:K22)</f>
        <v>14000</v>
      </c>
      <c r="L27" s="36" t="n">
        <f aca="false">SUMIF($H$7:$H$22,"Cash in",L7:L22)</f>
        <v>0</v>
      </c>
      <c r="M27" s="36" t="n">
        <f aca="false">SUMIF($H$7:$H$22,"Cash in",M7:M22)</f>
        <v>24250</v>
      </c>
      <c r="N27" s="36" t="n">
        <f aca="false">SUMIF($H$7:$H$22,"Cash in",N7:N22)</f>
        <v>49200</v>
      </c>
      <c r="O27" s="36" t="n">
        <f aca="false">SUMIF($H$7:$H$22,"Cash in",O7:O22)</f>
        <v>0</v>
      </c>
      <c r="P27" s="36" t="n">
        <f aca="false">SUMIF($H$7:$H$22,"Cash in",P7:P22)</f>
        <v>3200</v>
      </c>
      <c r="Q27" s="36" t="n">
        <f aca="false">SUMIF($H$7:$H$22,"Cash in",Q7:Q22)</f>
        <v>49200</v>
      </c>
      <c r="R27" s="36" t="n">
        <f aca="false">SUMIF($H$7:$H$22,"Cash in",R7:R22)</f>
        <v>16000</v>
      </c>
      <c r="S27" s="36" t="n">
        <f aca="false">SUMIF($H$7:$H$22,"Cash in",S7:S22)</f>
        <v>0</v>
      </c>
      <c r="T27" s="36" t="n">
        <f aca="false">SUMIF($H$7:$H$22,"Cash in",T7:T22)</f>
        <v>32000</v>
      </c>
      <c r="U27" s="36" t="n">
        <f aca="false">SUMIF($H$7:$H$22,"Cash in",U7:U22)</f>
        <v>30000</v>
      </c>
      <c r="V27" s="36" t="n">
        <f aca="false">SUMIF($H$7:$H$22,"Cash in",V7:V22)</f>
        <v>217850</v>
      </c>
    </row>
    <row r="28" customFormat="false" ht="21.75" hidden="false" customHeight="true" outlineLevel="0" collapsed="false">
      <c r="B28" s="30" t="s">
        <v>80</v>
      </c>
      <c r="C28" s="30"/>
      <c r="D28" s="30"/>
      <c r="E28" s="30"/>
      <c r="F28" s="30"/>
      <c r="G28" s="30"/>
      <c r="H28" s="30"/>
      <c r="I28" s="36" t="n">
        <f aca="false">SUMIF($H$7:$H$22,"Cash out",I7:I22)</f>
        <v>0</v>
      </c>
      <c r="J28" s="36" t="n">
        <f aca="false">SUMIF($H$7:$H$22,"Cash out",J7:J22)</f>
        <v>6000</v>
      </c>
      <c r="K28" s="36" t="n">
        <f aca="false">SUMIF($H$7:$H$22,"Cash out",K7:K22)</f>
        <v>11500</v>
      </c>
      <c r="L28" s="36" t="n">
        <f aca="false">SUMIF($H$7:$H$22,"Cash out",L7:L22)</f>
        <v>12000</v>
      </c>
      <c r="M28" s="36" t="n">
        <f aca="false">SUMIF($H$7:$H$22,"Cash out",M7:M22)</f>
        <v>17100</v>
      </c>
      <c r="N28" s="36" t="n">
        <f aca="false">SUMIF($H$7:$H$22,"Cash out",N7:N22)</f>
        <v>12000</v>
      </c>
      <c r="O28" s="36" t="n">
        <f aca="false">SUMIF($H$7:$H$22,"Cash out",O7:O22)</f>
        <v>11000</v>
      </c>
      <c r="P28" s="36" t="n">
        <f aca="false">SUMIF($H$7:$H$22,"Cash out",P7:P22)</f>
        <v>19000</v>
      </c>
      <c r="Q28" s="36" t="n">
        <f aca="false">SUMIF($H$7:$H$22,"Cash out",Q7:Q22)</f>
        <v>17500</v>
      </c>
      <c r="R28" s="36" t="n">
        <f aca="false">SUMIF($H$7:$H$22,"Cash out",R7:R22)</f>
        <v>15000</v>
      </c>
      <c r="S28" s="36" t="n">
        <f aca="false">SUMIF($H$7:$H$22,"Cash out",S7:S22)</f>
        <v>10000</v>
      </c>
      <c r="T28" s="36" t="n">
        <f aca="false">SUMIF($H$7:$H$22,"Cash out",T7:T22)</f>
        <v>8000</v>
      </c>
      <c r="U28" s="36" t="n">
        <f aca="false">SUMIF($H$7:$H$22,"Cash out",U7:U22)</f>
        <v>8000</v>
      </c>
      <c r="V28" s="36" t="n">
        <f aca="false">SUMIF($H$7:$H$22,"Cash out",V7:V22)</f>
        <v>147100</v>
      </c>
    </row>
    <row r="30" customFormat="false" ht="30" hidden="false" customHeight="true" outlineLevel="0" collapsed="false">
      <c r="B30" s="22" t="s">
        <v>81</v>
      </c>
      <c r="C30" s="22"/>
      <c r="D30" s="22"/>
      <c r="E30" s="22"/>
      <c r="F30" s="22"/>
      <c r="G30" s="22"/>
      <c r="H30" s="22"/>
      <c r="I30" s="22"/>
      <c r="J30" s="22"/>
      <c r="K30" s="22"/>
      <c r="L30" s="22"/>
      <c r="M30" s="22"/>
      <c r="N30" s="22"/>
      <c r="O30" s="22"/>
      <c r="P30" s="22"/>
      <c r="Q30" s="22"/>
      <c r="R30" s="22"/>
      <c r="S30" s="22"/>
      <c r="T30" s="22"/>
      <c r="U30" s="22"/>
      <c r="V30" s="22"/>
    </row>
  </sheetData>
  <sheetProtection sheet="true" password="8bc0" formatColumns="false" formatRows="false"/>
  <mergeCells count="63">
    <mergeCell ref="B2:V2"/>
    <mergeCell ref="B3:V3"/>
    <mergeCell ref="B5:B6"/>
    <mergeCell ref="C5:C6"/>
    <mergeCell ref="D5:D6"/>
    <mergeCell ref="E5:E6"/>
    <mergeCell ref="F5:F6"/>
    <mergeCell ref="G5:G6"/>
    <mergeCell ref="H5:H6"/>
    <mergeCell ref="V5:V6"/>
    <mergeCell ref="B7:B8"/>
    <mergeCell ref="C7:C8"/>
    <mergeCell ref="D7:D8"/>
    <mergeCell ref="E7:E8"/>
    <mergeCell ref="F7:F8"/>
    <mergeCell ref="G7:G8"/>
    <mergeCell ref="B9:B10"/>
    <mergeCell ref="C9:C10"/>
    <mergeCell ref="D9:D10"/>
    <mergeCell ref="E9:E10"/>
    <mergeCell ref="F9:F10"/>
    <mergeCell ref="G9:G10"/>
    <mergeCell ref="B11:B12"/>
    <mergeCell ref="C11:C12"/>
    <mergeCell ref="D11:D12"/>
    <mergeCell ref="E11:E12"/>
    <mergeCell ref="F11:F12"/>
    <mergeCell ref="G11:G12"/>
    <mergeCell ref="B13:B14"/>
    <mergeCell ref="C13:C14"/>
    <mergeCell ref="D13:D14"/>
    <mergeCell ref="E13:E14"/>
    <mergeCell ref="F13:F14"/>
    <mergeCell ref="G13:G14"/>
    <mergeCell ref="B15:B16"/>
    <mergeCell ref="C15:C16"/>
    <mergeCell ref="D15:D16"/>
    <mergeCell ref="E15:E16"/>
    <mergeCell ref="F15:F16"/>
    <mergeCell ref="G15:G16"/>
    <mergeCell ref="B17:B18"/>
    <mergeCell ref="C17:C18"/>
    <mergeCell ref="D17:D18"/>
    <mergeCell ref="E17:E18"/>
    <mergeCell ref="F17:F18"/>
    <mergeCell ref="G17:G18"/>
    <mergeCell ref="B19:B20"/>
    <mergeCell ref="C19:C20"/>
    <mergeCell ref="D19:D20"/>
    <mergeCell ref="E19:E20"/>
    <mergeCell ref="F19:F20"/>
    <mergeCell ref="G19:G20"/>
    <mergeCell ref="B21:B22"/>
    <mergeCell ref="C21:C22"/>
    <mergeCell ref="D21:D22"/>
    <mergeCell ref="E21:E22"/>
    <mergeCell ref="F21:F22"/>
    <mergeCell ref="G21:G22"/>
    <mergeCell ref="B24:G24"/>
    <mergeCell ref="B25:G25"/>
    <mergeCell ref="B27:H27"/>
    <mergeCell ref="B28:H28"/>
    <mergeCell ref="B30:V30"/>
  </mergeCells>
  <dataValidations count="2">
    <dataValidation allowBlank="true" errorStyle="stop" operator="between" showDropDown="false" showErrorMessage="false" showInputMessage="false" sqref="C7 C9 C11 C13 C15 C17 C19 C21" type="list">
      <formula1>"New build,Addition,Remodel,Roofing,HVAC,Plumbing,Electrical,Other"</formula1>
      <formula2>0</formula2>
    </dataValidation>
    <dataValidation allowBlank="false" error="Enter dollars as positive numbers. Cash out is already counted as money leaving." errorStyle="stop" errorTitle="Positive numbers only" operator="greaterThanOrEqual" showDropDown="false" showErrorMessage="true" showInputMessage="false" sqref="D7:E7 I7:U22 D9:E9 D11:E11 D13:E13 D15:E15 D17:E17 D19:E19 D21:E21 I24:U25" type="decimal">
      <formula1>0</formula1>
      <formula2>0</formula2>
    </dataValidation>
  </dataValidations>
  <printOptions headings="false" gridLines="false" gridLinesSet="true" horizontalCentered="true" verticalCentered="false"/>
  <pageMargins left="0.4" right="0.4" top="0.5" bottom="0.5"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&amp;A&amp;C&amp;8 Out of the Box Advisors  |  outoftheboxadvisors.com&amp;R&amp;8 Page &amp;P of &amp;N</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006B2FDC"/>
    <pageSetUpPr fitToPage="true"/>
  </sheetPr>
  <dimension ref="B2:O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24"/>
    <col collapsed="false" customWidth="true" hidden="false" outlineLevel="0" max="15" min="3" style="0" width="12.5"/>
    <col collapsed="false" customWidth="true" hidden="false" outlineLevel="0" max="16" min="16" style="0" width="3"/>
  </cols>
  <sheetData>
    <row r="2" customFormat="false" ht="43.5" hidden="false" customHeight="true" outlineLevel="0" collapsed="false">
      <c r="B2" s="46" t="str">
        <f aca="false">IF(Setup!D6="","13-Week Cash Flow Forecast",Setup!D6&amp;"   |   13-Week Cash Flow Forecast")</f>
        <v>Your Company Name   |   13-Week Cash Flow Forecast</v>
      </c>
      <c r="C2" s="46"/>
      <c r="D2" s="46"/>
      <c r="E2" s="46"/>
      <c r="F2" s="46"/>
      <c r="G2" s="46"/>
      <c r="H2" s="46"/>
      <c r="I2" s="46"/>
      <c r="J2" s="46"/>
      <c r="K2" s="46"/>
      <c r="L2" s="46"/>
      <c r="M2" s="46"/>
      <c r="N2" s="46"/>
      <c r="O2" s="46"/>
    </row>
    <row r="3" customFormat="false" ht="21.75" hidden="false" customHeight="true" outlineLevel="0" collapsed="false">
      <c r="B3" s="24" t="s">
        <v>82</v>
      </c>
      <c r="C3" s="24"/>
      <c r="D3" s="24"/>
      <c r="E3" s="24"/>
      <c r="F3" s="24"/>
      <c r="G3" s="24"/>
      <c r="H3" s="24"/>
      <c r="I3" s="24"/>
      <c r="J3" s="24"/>
      <c r="K3" s="24"/>
      <c r="L3" s="24"/>
      <c r="M3" s="24"/>
      <c r="N3" s="24"/>
      <c r="O3" s="24"/>
    </row>
    <row r="5" customFormat="false" ht="18" hidden="false" customHeight="true" outlineLevel="0" collapsed="false">
      <c r="C5" s="47" t="s">
        <v>83</v>
      </c>
      <c r="D5" s="47"/>
      <c r="E5" s="47"/>
      <c r="F5" s="47" t="s">
        <v>84</v>
      </c>
      <c r="G5" s="47"/>
      <c r="H5" s="47"/>
      <c r="I5" s="47" t="s">
        <v>85</v>
      </c>
      <c r="J5" s="47"/>
      <c r="K5" s="47"/>
      <c r="L5" s="47" t="s">
        <v>86</v>
      </c>
      <c r="M5" s="47"/>
      <c r="N5" s="47"/>
    </row>
    <row r="6" customFormat="false" ht="24" hidden="false" customHeight="true" outlineLevel="0" collapsed="false">
      <c r="C6" s="48" t="n">
        <f aca="false">MIN(C20:O20)</f>
        <v>-6050</v>
      </c>
      <c r="D6" s="48"/>
      <c r="E6" s="48"/>
      <c r="F6" s="49" t="n">
        <f aca="false">SUMPRODUCT(--(C20:O20&lt;Setup!$D$9))</f>
        <v>7</v>
      </c>
      <c r="G6" s="49"/>
      <c r="H6" s="49"/>
      <c r="I6" s="48" t="n">
        <f aca="false">Jobs!V27</f>
        <v>217850</v>
      </c>
      <c r="J6" s="48"/>
      <c r="K6" s="48"/>
      <c r="L6" s="48" t="n">
        <f aca="false">O20</f>
        <v>41400</v>
      </c>
      <c r="M6" s="48"/>
      <c r="N6" s="48"/>
    </row>
    <row r="7" customFormat="false" ht="24" hidden="false" customHeight="true" outlineLevel="0" collapsed="false">
      <c r="C7" s="48"/>
      <c r="D7" s="48"/>
      <c r="E7" s="48"/>
      <c r="F7" s="49"/>
      <c r="G7" s="49"/>
      <c r="H7" s="49"/>
      <c r="I7" s="48"/>
      <c r="J7" s="48"/>
      <c r="K7" s="48"/>
      <c r="L7" s="48"/>
      <c r="M7" s="48"/>
      <c r="N7" s="48"/>
    </row>
    <row r="8" customFormat="false" ht="18" hidden="false" customHeight="true" outlineLevel="0" collapsed="false">
      <c r="C8" s="50" t="str">
        <f aca="false">"in the week of "&amp;TEXT(INDEX(C12:O12,MATCH(MIN(C20:O20),C20:O20,0)),"mmm d")</f>
        <v>in the week of Dec 21</v>
      </c>
      <c r="D8" s="50"/>
      <c r="E8" s="50"/>
      <c r="F8" s="50" t="str">
        <f aca="false">IF(SUMPRODUCT(--(C20:O20&lt;Setup!$D$9))=0,"Clear skies all quarter!","Time to plan around them")</f>
        <v>Time to plan around them</v>
      </c>
      <c r="G8" s="50"/>
      <c r="H8" s="50"/>
      <c r="I8" s="50" t="str">
        <f aca="false">"over the next 13 weeks"</f>
        <v>over the next 13 weeks</v>
      </c>
      <c r="J8" s="50"/>
      <c r="K8" s="50"/>
      <c r="L8" s="50" t="str">
        <f aca="false">IF(O20&gt;=Setup!$D$9,"above your floor","below your floor")</f>
        <v>above your floor</v>
      </c>
      <c r="M8" s="50"/>
      <c r="N8" s="50"/>
    </row>
    <row r="9" customFormat="false" ht="9.75" hidden="false" customHeight="true" outlineLevel="0" collapsed="false"/>
    <row r="11" customFormat="false" ht="15" hidden="false" customHeight="false" outlineLevel="0" collapsed="false">
      <c r="B11" s="51"/>
      <c r="C11" s="31" t="s">
        <v>52</v>
      </c>
      <c r="D11" s="31" t="s">
        <v>53</v>
      </c>
      <c r="E11" s="31" t="s">
        <v>54</v>
      </c>
      <c r="F11" s="31" t="s">
        <v>55</v>
      </c>
      <c r="G11" s="31" t="s">
        <v>56</v>
      </c>
      <c r="H11" s="31" t="s">
        <v>57</v>
      </c>
      <c r="I11" s="31" t="s">
        <v>58</v>
      </c>
      <c r="J11" s="31" t="s">
        <v>59</v>
      </c>
      <c r="K11" s="31" t="s">
        <v>60</v>
      </c>
      <c r="L11" s="31" t="s">
        <v>61</v>
      </c>
      <c r="M11" s="31" t="s">
        <v>62</v>
      </c>
      <c r="N11" s="31" t="s">
        <v>63</v>
      </c>
      <c r="O11" s="31" t="s">
        <v>64</v>
      </c>
    </row>
    <row r="12" customFormat="false" ht="15" hidden="false" customHeight="false" outlineLevel="0" collapsed="false">
      <c r="B12" s="52" t="s">
        <v>87</v>
      </c>
      <c r="C12" s="37" t="n">
        <f aca="false">Jobs!I6</f>
        <v>46328</v>
      </c>
      <c r="D12" s="37" t="n">
        <f aca="false">Jobs!J6</f>
        <v>46335</v>
      </c>
      <c r="E12" s="37" t="n">
        <f aca="false">Jobs!K6</f>
        <v>46342</v>
      </c>
      <c r="F12" s="37" t="n">
        <f aca="false">Jobs!L6</f>
        <v>46349</v>
      </c>
      <c r="G12" s="37" t="n">
        <f aca="false">Jobs!M6</f>
        <v>46356</v>
      </c>
      <c r="H12" s="37" t="n">
        <f aca="false">Jobs!N6</f>
        <v>46363</v>
      </c>
      <c r="I12" s="37" t="n">
        <f aca="false">Jobs!O6</f>
        <v>46370</v>
      </c>
      <c r="J12" s="37" t="n">
        <f aca="false">Jobs!P6</f>
        <v>46377</v>
      </c>
      <c r="K12" s="37" t="n">
        <f aca="false">Jobs!Q6</f>
        <v>46384</v>
      </c>
      <c r="L12" s="37" t="n">
        <f aca="false">Jobs!R6</f>
        <v>46391</v>
      </c>
      <c r="M12" s="37" t="n">
        <f aca="false">Jobs!S6</f>
        <v>46398</v>
      </c>
      <c r="N12" s="37" t="n">
        <f aca="false">Jobs!T6</f>
        <v>46405</v>
      </c>
      <c r="O12" s="37" t="n">
        <f aca="false">Jobs!U6</f>
        <v>46412</v>
      </c>
    </row>
    <row r="13" customFormat="false" ht="21.75" hidden="false" customHeight="true" outlineLevel="0" collapsed="false">
      <c r="B13" s="53" t="s">
        <v>88</v>
      </c>
      <c r="C13" s="34" t="n">
        <f aca="false">Setup!$D$8</f>
        <v>28000</v>
      </c>
      <c r="D13" s="34" t="n">
        <f aca="false">C20</f>
        <v>24950</v>
      </c>
      <c r="E13" s="34" t="n">
        <f aca="false">D20</f>
        <v>14850</v>
      </c>
      <c r="F13" s="34" t="n">
        <f aca="false">E20</f>
        <v>13150</v>
      </c>
      <c r="G13" s="34" t="n">
        <f aca="false">F20</f>
        <v>-1450</v>
      </c>
      <c r="H13" s="34" t="n">
        <f aca="false">G20</f>
        <v>450</v>
      </c>
      <c r="I13" s="34" t="n">
        <f aca="false">H20</f>
        <v>29050</v>
      </c>
      <c r="J13" s="34" t="n">
        <f aca="false">I20</f>
        <v>12350</v>
      </c>
      <c r="K13" s="34" t="n">
        <f aca="false">J20</f>
        <v>-6050</v>
      </c>
      <c r="L13" s="34" t="n">
        <f aca="false">K20</f>
        <v>20850</v>
      </c>
      <c r="M13" s="34" t="n">
        <f aca="false">L20</f>
        <v>16300</v>
      </c>
      <c r="N13" s="34" t="n">
        <f aca="false">M20</f>
        <v>2200</v>
      </c>
      <c r="O13" s="34" t="n">
        <f aca="false">N20</f>
        <v>22000</v>
      </c>
    </row>
    <row r="14" customFormat="false" ht="21.75" hidden="false" customHeight="true" outlineLevel="0" collapsed="false">
      <c r="B14" s="54" t="s">
        <v>89</v>
      </c>
      <c r="C14" s="43" t="n">
        <f aca="false">Jobs!I27</f>
        <v>0</v>
      </c>
      <c r="D14" s="43" t="n">
        <f aca="false">Jobs!J27</f>
        <v>0</v>
      </c>
      <c r="E14" s="43" t="n">
        <f aca="false">Jobs!K27</f>
        <v>14000</v>
      </c>
      <c r="F14" s="43" t="n">
        <f aca="false">Jobs!L27</f>
        <v>0</v>
      </c>
      <c r="G14" s="43" t="n">
        <f aca="false">Jobs!M27</f>
        <v>24250</v>
      </c>
      <c r="H14" s="43" t="n">
        <f aca="false">Jobs!N27</f>
        <v>49200</v>
      </c>
      <c r="I14" s="43" t="n">
        <f aca="false">Jobs!O27</f>
        <v>0</v>
      </c>
      <c r="J14" s="43" t="n">
        <f aca="false">Jobs!P27</f>
        <v>3200</v>
      </c>
      <c r="K14" s="43" t="n">
        <f aca="false">Jobs!Q27</f>
        <v>49200</v>
      </c>
      <c r="L14" s="43" t="n">
        <f aca="false">Jobs!R27</f>
        <v>16000</v>
      </c>
      <c r="M14" s="43" t="n">
        <f aca="false">Jobs!S27</f>
        <v>0</v>
      </c>
      <c r="N14" s="43" t="n">
        <f aca="false">Jobs!T27</f>
        <v>32000</v>
      </c>
      <c r="O14" s="43" t="n">
        <f aca="false">Jobs!U27</f>
        <v>30000</v>
      </c>
    </row>
    <row r="15" customFormat="false" ht="21.75" hidden="false" customHeight="true" outlineLevel="0" collapsed="false">
      <c r="B15" s="53" t="s">
        <v>90</v>
      </c>
      <c r="C15" s="34" t="n">
        <f aca="false">Jobs!I25</f>
        <v>0</v>
      </c>
      <c r="D15" s="34" t="n">
        <f aca="false">Jobs!J25</f>
        <v>0</v>
      </c>
      <c r="E15" s="34" t="n">
        <f aca="false">Jobs!K25</f>
        <v>0</v>
      </c>
      <c r="F15" s="34" t="n">
        <f aca="false">Jobs!L25</f>
        <v>0</v>
      </c>
      <c r="G15" s="34" t="n">
        <f aca="false">Jobs!M25</f>
        <v>0</v>
      </c>
      <c r="H15" s="34" t="n">
        <f aca="false">Jobs!N25</f>
        <v>0</v>
      </c>
      <c r="I15" s="34" t="n">
        <f aca="false">Jobs!O25</f>
        <v>0</v>
      </c>
      <c r="J15" s="34" t="n">
        <f aca="false">Jobs!P25</f>
        <v>0</v>
      </c>
      <c r="K15" s="34" t="n">
        <f aca="false">Jobs!Q25</f>
        <v>0</v>
      </c>
      <c r="L15" s="34" t="n">
        <f aca="false">Jobs!R25</f>
        <v>0</v>
      </c>
      <c r="M15" s="34" t="n">
        <f aca="false">Jobs!S25</f>
        <v>0</v>
      </c>
      <c r="N15" s="34" t="n">
        <f aca="false">Jobs!T25</f>
        <v>0</v>
      </c>
      <c r="O15" s="34" t="n">
        <f aca="false">Jobs!U25</f>
        <v>0</v>
      </c>
    </row>
    <row r="16" customFormat="false" ht="21.75" hidden="false" customHeight="true" outlineLevel="0" collapsed="false">
      <c r="B16" s="54" t="s">
        <v>91</v>
      </c>
      <c r="C16" s="43" t="n">
        <f aca="false">-Jobs!I28</f>
        <v>-0</v>
      </c>
      <c r="D16" s="43" t="n">
        <f aca="false">-Jobs!J28</f>
        <v>-6000</v>
      </c>
      <c r="E16" s="43" t="n">
        <f aca="false">-Jobs!K28</f>
        <v>-11500</v>
      </c>
      <c r="F16" s="43" t="n">
        <f aca="false">-Jobs!L28</f>
        <v>-12000</v>
      </c>
      <c r="G16" s="43" t="n">
        <f aca="false">-Jobs!M28</f>
        <v>-17100</v>
      </c>
      <c r="H16" s="43" t="n">
        <f aca="false">-Jobs!N28</f>
        <v>-12000</v>
      </c>
      <c r="I16" s="43" t="n">
        <f aca="false">-Jobs!O28</f>
        <v>-11000</v>
      </c>
      <c r="J16" s="43" t="n">
        <f aca="false">-Jobs!P28</f>
        <v>-19000</v>
      </c>
      <c r="K16" s="43" t="n">
        <f aca="false">-Jobs!Q28</f>
        <v>-17500</v>
      </c>
      <c r="L16" s="43" t="n">
        <f aca="false">-Jobs!R28</f>
        <v>-15000</v>
      </c>
      <c r="M16" s="43" t="n">
        <f aca="false">-Jobs!S28</f>
        <v>-10000</v>
      </c>
      <c r="N16" s="43" t="n">
        <f aca="false">-Jobs!T28</f>
        <v>-8000</v>
      </c>
      <c r="O16" s="43" t="n">
        <f aca="false">-Jobs!U28</f>
        <v>-8000</v>
      </c>
    </row>
    <row r="17" customFormat="false" ht="21.75" hidden="false" customHeight="true" outlineLevel="0" collapsed="false">
      <c r="B17" s="53" t="s">
        <v>92</v>
      </c>
      <c r="C17" s="43" t="n">
        <f aca="false">-(SUMIF(Setup!$E$13:$E$22,"Weekly",Setup!$D$13:$D$22)+SUMPRODUCT((Setup!$E$13:$E$22="Monthly")*Setup!$D$13:$D$22*(((DATE(YEAR(C$12),MONTH(C$12),(Setup!$F$13:$F$22+(Setup!$F$13:$F$22=0)))&gt;=C$12)*(DATE(YEAR(C$12),MONTH(C$12),(Setup!$F$13:$F$22+(Setup!$F$13:$F$22=0)))&lt;=C$12+6)+(DATE(YEAR(C$12+6),MONTH(C$12+6),(Setup!$F$13:$F$22+(Setup!$F$13:$F$22=0)))&gt;=C$12)*(DATE(YEAR(C$12+6),MONTH(C$12+6),(Setup!$F$13:$F$22+(Setup!$F$13:$F$22=0)))&lt;=C$12+6))&gt;0)))</f>
        <v>-3050</v>
      </c>
      <c r="D17" s="43" t="n">
        <f aca="false">-(SUMIF(Setup!$E$13:$E$22,"Weekly",Setup!$D$13:$D$22)+SUMPRODUCT((Setup!$E$13:$E$22="Monthly")*Setup!$D$13:$D$22*(((DATE(YEAR(D$12),MONTH(D$12),(Setup!$F$13:$F$22+(Setup!$F$13:$F$22=0)))&gt;=D$12)*(DATE(YEAR(D$12),MONTH(D$12),(Setup!$F$13:$F$22+(Setup!$F$13:$F$22=0)))&lt;=D$12+6)+(DATE(YEAR(D$12+6),MONTH(D$12+6),(Setup!$F$13:$F$22+(Setup!$F$13:$F$22=0)))&gt;=D$12)*(DATE(YEAR(D$12+6),MONTH(D$12+6),(Setup!$F$13:$F$22+(Setup!$F$13:$F$22=0)))&lt;=D$12+6))&gt;0)))</f>
        <v>-4100</v>
      </c>
      <c r="E17" s="43" t="n">
        <f aca="false">-(SUMIF(Setup!$E$13:$E$22,"Weekly",Setup!$D$13:$D$22)+SUMPRODUCT((Setup!$E$13:$E$22="Monthly")*Setup!$D$13:$D$22*(((DATE(YEAR(E$12),MONTH(E$12),(Setup!$F$13:$F$22+(Setup!$F$13:$F$22=0)))&gt;=E$12)*(DATE(YEAR(E$12),MONTH(E$12),(Setup!$F$13:$F$22+(Setup!$F$13:$F$22=0)))&lt;=E$12+6)+(DATE(YEAR(E$12+6),MONTH(E$12+6),(Setup!$F$13:$F$22+(Setup!$F$13:$F$22=0)))&gt;=E$12)*(DATE(YEAR(E$12+6),MONTH(E$12+6),(Setup!$F$13:$F$22+(Setup!$F$13:$F$22=0)))&lt;=E$12+6))&gt;0)))</f>
        <v>-4200</v>
      </c>
      <c r="F17" s="43" t="n">
        <f aca="false">-(SUMIF(Setup!$E$13:$E$22,"Weekly",Setup!$D$13:$D$22)+SUMPRODUCT((Setup!$E$13:$E$22="Monthly")*Setup!$D$13:$D$22*(((DATE(YEAR(F$12),MONTH(F$12),(Setup!$F$13:$F$22+(Setup!$F$13:$F$22=0)))&gt;=F$12)*(DATE(YEAR(F$12),MONTH(F$12),(Setup!$F$13:$F$22+(Setup!$F$13:$F$22=0)))&lt;=F$12+6)+(DATE(YEAR(F$12+6),MONTH(F$12+6),(Setup!$F$13:$F$22+(Setup!$F$13:$F$22=0)))&gt;=F$12)*(DATE(YEAR(F$12+6),MONTH(F$12+6),(Setup!$F$13:$F$22+(Setup!$F$13:$F$22=0)))&lt;=F$12+6))&gt;0)))</f>
        <v>-2600</v>
      </c>
      <c r="G17" s="43" t="n">
        <f aca="false">-(SUMIF(Setup!$E$13:$E$22,"Weekly",Setup!$D$13:$D$22)+SUMPRODUCT((Setup!$E$13:$E$22="Monthly")*Setup!$D$13:$D$22*(((DATE(YEAR(G$12),MONTH(G$12),(Setup!$F$13:$F$22+(Setup!$F$13:$F$22=0)))&gt;=G$12)*(DATE(YEAR(G$12),MONTH(G$12),(Setup!$F$13:$F$22+(Setup!$F$13:$F$22=0)))&lt;=G$12+6)+(DATE(YEAR(G$12+6),MONTH(G$12+6),(Setup!$F$13:$F$22+(Setup!$F$13:$F$22=0)))&gt;=G$12)*(DATE(YEAR(G$12+6),MONTH(G$12+6),(Setup!$F$13:$F$22+(Setup!$F$13:$F$22=0)))&lt;=G$12+6))&gt;0)))</f>
        <v>-5250</v>
      </c>
      <c r="H17" s="43" t="n">
        <f aca="false">-(SUMIF(Setup!$E$13:$E$22,"Weekly",Setup!$D$13:$D$22)+SUMPRODUCT((Setup!$E$13:$E$22="Monthly")*Setup!$D$13:$D$22*(((DATE(YEAR(H$12),MONTH(H$12),(Setup!$F$13:$F$22+(Setup!$F$13:$F$22=0)))&gt;=H$12)*(DATE(YEAR(H$12),MONTH(H$12),(Setup!$F$13:$F$22+(Setup!$F$13:$F$22=0)))&lt;=H$12+6)+(DATE(YEAR(H$12+6),MONTH(H$12+6),(Setup!$F$13:$F$22+(Setup!$F$13:$F$22=0)))&gt;=H$12)*(DATE(YEAR(H$12+6),MONTH(H$12+6),(Setup!$F$13:$F$22+(Setup!$F$13:$F$22=0)))&lt;=H$12+6))&gt;0)))</f>
        <v>-2600</v>
      </c>
      <c r="I17" s="43" t="n">
        <f aca="false">-(SUMIF(Setup!$E$13:$E$22,"Weekly",Setup!$D$13:$D$22)+SUMPRODUCT((Setup!$E$13:$E$22="Monthly")*Setup!$D$13:$D$22*(((DATE(YEAR(I$12),MONTH(I$12),(Setup!$F$13:$F$22+(Setup!$F$13:$F$22=0)))&gt;=I$12)*(DATE(YEAR(I$12),MONTH(I$12),(Setup!$F$13:$F$22+(Setup!$F$13:$F$22=0)))&lt;=I$12+6)+(DATE(YEAR(I$12+6),MONTH(I$12+6),(Setup!$F$13:$F$22+(Setup!$F$13:$F$22=0)))&gt;=I$12)*(DATE(YEAR(I$12+6),MONTH(I$12+6),(Setup!$F$13:$F$22+(Setup!$F$13:$F$22=0)))&lt;=I$12+6))&gt;0)))</f>
        <v>-5700</v>
      </c>
      <c r="J17" s="43" t="n">
        <f aca="false">-(SUMIF(Setup!$E$13:$E$22,"Weekly",Setup!$D$13:$D$22)+SUMPRODUCT((Setup!$E$13:$E$22="Monthly")*Setup!$D$13:$D$22*(((DATE(YEAR(J$12),MONTH(J$12),(Setup!$F$13:$F$22+(Setup!$F$13:$F$22=0)))&gt;=J$12)*(DATE(YEAR(J$12),MONTH(J$12),(Setup!$F$13:$F$22+(Setup!$F$13:$F$22=0)))&lt;=J$12+6)+(DATE(YEAR(J$12+6),MONTH(J$12+6),(Setup!$F$13:$F$22+(Setup!$F$13:$F$22=0)))&gt;=J$12)*(DATE(YEAR(J$12+6),MONTH(J$12+6),(Setup!$F$13:$F$22+(Setup!$F$13:$F$22=0)))&lt;=J$12+6))&gt;0)))</f>
        <v>-2600</v>
      </c>
      <c r="K17" s="43" t="n">
        <f aca="false">-(SUMIF(Setup!$E$13:$E$22,"Weekly",Setup!$D$13:$D$22)+SUMPRODUCT((Setup!$E$13:$E$22="Monthly")*Setup!$D$13:$D$22*(((DATE(YEAR(K$12),MONTH(K$12),(Setup!$F$13:$F$22+(Setup!$F$13:$F$22=0)))&gt;=K$12)*(DATE(YEAR(K$12),MONTH(K$12),(Setup!$F$13:$F$22+(Setup!$F$13:$F$22=0)))&lt;=K$12+6)+(DATE(YEAR(K$12+6),MONTH(K$12+6),(Setup!$F$13:$F$22+(Setup!$F$13:$F$22=0)))&gt;=K$12)*(DATE(YEAR(K$12+6),MONTH(K$12+6),(Setup!$F$13:$F$22+(Setup!$F$13:$F$22=0)))&lt;=K$12+6))&gt;0)))</f>
        <v>-4800</v>
      </c>
      <c r="L17" s="43" t="n">
        <f aca="false">-(SUMIF(Setup!$E$13:$E$22,"Weekly",Setup!$D$13:$D$22)+SUMPRODUCT((Setup!$E$13:$E$22="Monthly")*Setup!$D$13:$D$22*(((DATE(YEAR(L$12),MONTH(L$12),(Setup!$F$13:$F$22+(Setup!$F$13:$F$22=0)))&gt;=L$12)*(DATE(YEAR(L$12),MONTH(L$12),(Setup!$F$13:$F$22+(Setup!$F$13:$F$22=0)))&lt;=L$12+6)+(DATE(YEAR(L$12+6),MONTH(L$12+6),(Setup!$F$13:$F$22+(Setup!$F$13:$F$22=0)))&gt;=L$12)*(DATE(YEAR(L$12+6),MONTH(L$12+6),(Setup!$F$13:$F$22+(Setup!$F$13:$F$22=0)))&lt;=L$12+6))&gt;0)))</f>
        <v>-3050</v>
      </c>
      <c r="M17" s="43" t="n">
        <f aca="false">-(SUMIF(Setup!$E$13:$E$22,"Weekly",Setup!$D$13:$D$22)+SUMPRODUCT((Setup!$E$13:$E$22="Monthly")*Setup!$D$13:$D$22*(((DATE(YEAR(M$12),MONTH(M$12),(Setup!$F$13:$F$22+(Setup!$F$13:$F$22=0)))&gt;=M$12)*(DATE(YEAR(M$12),MONTH(M$12),(Setup!$F$13:$F$22+(Setup!$F$13:$F$22=0)))&lt;=M$12+6)+(DATE(YEAR(M$12+6),MONTH(M$12+6),(Setup!$F$13:$F$22+(Setup!$F$13:$F$22=0)))&gt;=M$12)*(DATE(YEAR(M$12+6),MONTH(M$12+6),(Setup!$F$13:$F$22+(Setup!$F$13:$F$22=0)))&lt;=M$12+6))&gt;0)))</f>
        <v>-4100</v>
      </c>
      <c r="N17" s="43" t="n">
        <f aca="false">-(SUMIF(Setup!$E$13:$E$22,"Weekly",Setup!$D$13:$D$22)+SUMPRODUCT((Setup!$E$13:$E$22="Monthly")*Setup!$D$13:$D$22*(((DATE(YEAR(N$12),MONTH(N$12),(Setup!$F$13:$F$22+(Setup!$F$13:$F$22=0)))&gt;=N$12)*(DATE(YEAR(N$12),MONTH(N$12),(Setup!$F$13:$F$22+(Setup!$F$13:$F$22=0)))&lt;=N$12+6)+(DATE(YEAR(N$12+6),MONTH(N$12+6),(Setup!$F$13:$F$22+(Setup!$F$13:$F$22=0)))&gt;=N$12)*(DATE(YEAR(N$12+6),MONTH(N$12+6),(Setup!$F$13:$F$22+(Setup!$F$13:$F$22=0)))&lt;=N$12+6))&gt;0)))</f>
        <v>-4200</v>
      </c>
      <c r="O17" s="43" t="n">
        <f aca="false">-(SUMIF(Setup!$E$13:$E$22,"Weekly",Setup!$D$13:$D$22)+SUMPRODUCT((Setup!$E$13:$E$22="Monthly")*Setup!$D$13:$D$22*(((DATE(YEAR(O$12),MONTH(O$12),(Setup!$F$13:$F$22+(Setup!$F$13:$F$22=0)))&gt;=O$12)*(DATE(YEAR(O$12),MONTH(O$12),(Setup!$F$13:$F$22+(Setup!$F$13:$F$22=0)))&lt;=O$12+6)+(DATE(YEAR(O$12+6),MONTH(O$12+6),(Setup!$F$13:$F$22+(Setup!$F$13:$F$22=0)))&gt;=O$12)*(DATE(YEAR(O$12+6),MONTH(O$12+6),(Setup!$F$13:$F$22+(Setup!$F$13:$F$22=0)))&lt;=O$12+6))&gt;0)))</f>
        <v>-2600</v>
      </c>
    </row>
    <row r="18" customFormat="false" ht="21.75" hidden="false" customHeight="true" outlineLevel="0" collapsed="false">
      <c r="B18" s="54" t="s">
        <v>93</v>
      </c>
      <c r="C18" s="34" t="n">
        <f aca="false">-Jobs!I24</f>
        <v>-0</v>
      </c>
      <c r="D18" s="34" t="n">
        <f aca="false">-Jobs!J24</f>
        <v>-0</v>
      </c>
      <c r="E18" s="34" t="n">
        <f aca="false">-Jobs!K24</f>
        <v>-0</v>
      </c>
      <c r="F18" s="34" t="n">
        <f aca="false">-Jobs!L24</f>
        <v>-0</v>
      </c>
      <c r="G18" s="34" t="n">
        <f aca="false">-Jobs!M24</f>
        <v>-0</v>
      </c>
      <c r="H18" s="34" t="n">
        <f aca="false">-Jobs!N24</f>
        <v>-6000</v>
      </c>
      <c r="I18" s="34" t="n">
        <f aca="false">-Jobs!O24</f>
        <v>-0</v>
      </c>
      <c r="J18" s="34" t="n">
        <f aca="false">-Jobs!P24</f>
        <v>-0</v>
      </c>
      <c r="K18" s="34" t="n">
        <f aca="false">-Jobs!Q24</f>
        <v>-0</v>
      </c>
      <c r="L18" s="34" t="n">
        <f aca="false">-Jobs!R24</f>
        <v>-2500</v>
      </c>
      <c r="M18" s="34" t="n">
        <f aca="false">-Jobs!S24</f>
        <v>-0</v>
      </c>
      <c r="N18" s="34" t="n">
        <f aca="false">-Jobs!T24</f>
        <v>-0</v>
      </c>
      <c r="O18" s="34" t="n">
        <f aca="false">-Jobs!U24</f>
        <v>-0</v>
      </c>
    </row>
    <row r="19" customFormat="false" ht="21.75" hidden="false" customHeight="true" outlineLevel="0" collapsed="false">
      <c r="B19" s="53" t="s">
        <v>94</v>
      </c>
      <c r="C19" s="43" t="n">
        <f aca="false">SUM(C14:C18)</f>
        <v>-3050</v>
      </c>
      <c r="D19" s="43" t="n">
        <f aca="false">SUM(D14:D18)</f>
        <v>-10100</v>
      </c>
      <c r="E19" s="43" t="n">
        <f aca="false">SUM(E14:E18)</f>
        <v>-1700</v>
      </c>
      <c r="F19" s="43" t="n">
        <f aca="false">SUM(F14:F18)</f>
        <v>-14600</v>
      </c>
      <c r="G19" s="43" t="n">
        <f aca="false">SUM(G14:G18)</f>
        <v>1900</v>
      </c>
      <c r="H19" s="43" t="n">
        <f aca="false">SUM(H14:H18)</f>
        <v>28600</v>
      </c>
      <c r="I19" s="43" t="n">
        <f aca="false">SUM(I14:I18)</f>
        <v>-16700</v>
      </c>
      <c r="J19" s="43" t="n">
        <f aca="false">SUM(J14:J18)</f>
        <v>-18400</v>
      </c>
      <c r="K19" s="43" t="n">
        <f aca="false">SUM(K14:K18)</f>
        <v>26900</v>
      </c>
      <c r="L19" s="43" t="n">
        <f aca="false">SUM(L14:L18)</f>
        <v>-4550</v>
      </c>
      <c r="M19" s="43" t="n">
        <f aca="false">SUM(M14:M18)</f>
        <v>-14100</v>
      </c>
      <c r="N19" s="43" t="n">
        <f aca="false">SUM(N14:N18)</f>
        <v>19800</v>
      </c>
      <c r="O19" s="43" t="n">
        <f aca="false">SUM(O14:O18)</f>
        <v>19400</v>
      </c>
    </row>
    <row r="20" customFormat="false" ht="21.75" hidden="false" customHeight="true" outlineLevel="0" collapsed="false">
      <c r="B20" s="45" t="s">
        <v>95</v>
      </c>
      <c r="C20" s="55" t="n">
        <f aca="false">C13+C19</f>
        <v>24950</v>
      </c>
      <c r="D20" s="55" t="n">
        <f aca="false">D13+D19</f>
        <v>14850</v>
      </c>
      <c r="E20" s="55" t="n">
        <f aca="false">E13+E19</f>
        <v>13150</v>
      </c>
      <c r="F20" s="55" t="n">
        <f aca="false">F13+F19</f>
        <v>-1450</v>
      </c>
      <c r="G20" s="55" t="n">
        <f aca="false">G13+G19</f>
        <v>450</v>
      </c>
      <c r="H20" s="55" t="n">
        <f aca="false">H13+H19</f>
        <v>29050</v>
      </c>
      <c r="I20" s="55" t="n">
        <f aca="false">I13+I19</f>
        <v>12350</v>
      </c>
      <c r="J20" s="55" t="n">
        <f aca="false">J13+J19</f>
        <v>-6050</v>
      </c>
      <c r="K20" s="55" t="n">
        <f aca="false">K13+K19</f>
        <v>20850</v>
      </c>
      <c r="L20" s="55" t="n">
        <f aca="false">L13+L19</f>
        <v>16300</v>
      </c>
      <c r="M20" s="55" t="n">
        <f aca="false">M13+M19</f>
        <v>2200</v>
      </c>
      <c r="N20" s="55" t="n">
        <f aca="false">N13+N19</f>
        <v>22000</v>
      </c>
      <c r="O20" s="55" t="n">
        <f aca="false">O13+O19</f>
        <v>41400</v>
      </c>
    </row>
    <row r="21" customFormat="false" ht="21.75" hidden="false" customHeight="true" outlineLevel="0" collapsed="false">
      <c r="B21" s="53" t="s">
        <v>24</v>
      </c>
      <c r="C21" s="56" t="n">
        <f aca="false">Setup!$D$9</f>
        <v>15000</v>
      </c>
      <c r="D21" s="56" t="n">
        <f aca="false">Setup!$D$9</f>
        <v>15000</v>
      </c>
      <c r="E21" s="56" t="n">
        <f aca="false">Setup!$D$9</f>
        <v>15000</v>
      </c>
      <c r="F21" s="56" t="n">
        <f aca="false">Setup!$D$9</f>
        <v>15000</v>
      </c>
      <c r="G21" s="56" t="n">
        <f aca="false">Setup!$D$9</f>
        <v>15000</v>
      </c>
      <c r="H21" s="56" t="n">
        <f aca="false">Setup!$D$9</f>
        <v>15000</v>
      </c>
      <c r="I21" s="56" t="n">
        <f aca="false">Setup!$D$9</f>
        <v>15000</v>
      </c>
      <c r="J21" s="56" t="n">
        <f aca="false">Setup!$D$9</f>
        <v>15000</v>
      </c>
      <c r="K21" s="56" t="n">
        <f aca="false">Setup!$D$9</f>
        <v>15000</v>
      </c>
      <c r="L21" s="56" t="n">
        <f aca="false">Setup!$D$9</f>
        <v>15000</v>
      </c>
      <c r="M21" s="56" t="n">
        <f aca="false">Setup!$D$9</f>
        <v>15000</v>
      </c>
      <c r="N21" s="56" t="n">
        <f aca="false">Setup!$D$9</f>
        <v>15000</v>
      </c>
      <c r="O21" s="56" t="n">
        <f aca="false">Setup!$D$9</f>
        <v>15000</v>
      </c>
    </row>
    <row r="22" customFormat="false" ht="21.75" hidden="false" customHeight="true" outlineLevel="0" collapsed="false">
      <c r="B22" s="54" t="s">
        <v>96</v>
      </c>
      <c r="C22" s="34" t="n">
        <f aca="false">C20-C21</f>
        <v>9950</v>
      </c>
      <c r="D22" s="34" t="n">
        <f aca="false">D20-D21</f>
        <v>-150</v>
      </c>
      <c r="E22" s="34" t="n">
        <f aca="false">E20-E21</f>
        <v>-1850</v>
      </c>
      <c r="F22" s="34" t="n">
        <f aca="false">F20-F21</f>
        <v>-16450</v>
      </c>
      <c r="G22" s="34" t="n">
        <f aca="false">G20-G21</f>
        <v>-14550</v>
      </c>
      <c r="H22" s="34" t="n">
        <f aca="false">H20-H21</f>
        <v>14050</v>
      </c>
      <c r="I22" s="34" t="n">
        <f aca="false">I20-I21</f>
        <v>-2650</v>
      </c>
      <c r="J22" s="34" t="n">
        <f aca="false">J20-J21</f>
        <v>-21050</v>
      </c>
      <c r="K22" s="34" t="n">
        <f aca="false">K20-K21</f>
        <v>5850</v>
      </c>
      <c r="L22" s="34" t="n">
        <f aca="false">L20-L21</f>
        <v>1300</v>
      </c>
      <c r="M22" s="34" t="n">
        <f aca="false">M20-M21</f>
        <v>-12800</v>
      </c>
      <c r="N22" s="34" t="n">
        <f aca="false">N20-N21</f>
        <v>7000</v>
      </c>
      <c r="O22" s="34" t="n">
        <f aca="false">O20-O21</f>
        <v>26400</v>
      </c>
    </row>
    <row r="23" customFormat="false" ht="21.75" hidden="false" customHeight="true" outlineLevel="0" collapsed="false">
      <c r="B23" s="57" t="s">
        <v>97</v>
      </c>
      <c r="C23" s="58" t="str">
        <f aca="false">IF(C20&lt;0,"⚡ Storm",IF(C20&lt;C21,"☁ Cloudy","☀ Clear"))</f>
        <v>☀ Clear</v>
      </c>
      <c r="D23" s="58" t="str">
        <f aca="false">IF(D20&lt;0,"⚡ Storm",IF(D20&lt;D21,"☁ Cloudy","☀ Clear"))</f>
        <v>☁ Cloudy</v>
      </c>
      <c r="E23" s="58" t="str">
        <f aca="false">IF(E20&lt;0,"⚡ Storm",IF(E20&lt;E21,"☁ Cloudy","☀ Clear"))</f>
        <v>☁ Cloudy</v>
      </c>
      <c r="F23" s="58" t="str">
        <f aca="false">IF(F20&lt;0,"⚡ Storm",IF(F20&lt;F21,"☁ Cloudy","☀ Clear"))</f>
        <v>⚡ Storm</v>
      </c>
      <c r="G23" s="58" t="str">
        <f aca="false">IF(G20&lt;0,"⚡ Storm",IF(G20&lt;G21,"☁ Cloudy","☀ Clear"))</f>
        <v>☁ Cloudy</v>
      </c>
      <c r="H23" s="58" t="str">
        <f aca="false">IF(H20&lt;0,"⚡ Storm",IF(H20&lt;H21,"☁ Cloudy","☀ Clear"))</f>
        <v>☀ Clear</v>
      </c>
      <c r="I23" s="58" t="str">
        <f aca="false">IF(I20&lt;0,"⚡ Storm",IF(I20&lt;I21,"☁ Cloudy","☀ Clear"))</f>
        <v>☁ Cloudy</v>
      </c>
      <c r="J23" s="58" t="str">
        <f aca="false">IF(J20&lt;0,"⚡ Storm",IF(J20&lt;J21,"☁ Cloudy","☀ Clear"))</f>
        <v>⚡ Storm</v>
      </c>
      <c r="K23" s="58" t="str">
        <f aca="false">IF(K20&lt;0,"⚡ Storm",IF(K20&lt;K21,"☁ Cloudy","☀ Clear"))</f>
        <v>☀ Clear</v>
      </c>
      <c r="L23" s="58" t="str">
        <f aca="false">IF(L20&lt;0,"⚡ Storm",IF(L20&lt;L21,"☁ Cloudy","☀ Clear"))</f>
        <v>☀ Clear</v>
      </c>
      <c r="M23" s="58" t="str">
        <f aca="false">IF(M20&lt;0,"⚡ Storm",IF(M20&lt;M21,"☁ Cloudy","☀ Clear"))</f>
        <v>☁ Cloudy</v>
      </c>
      <c r="N23" s="58" t="str">
        <f aca="false">IF(N20&lt;0,"⚡ Storm",IF(N20&lt;N21,"☁ Cloudy","☀ Clear"))</f>
        <v>☀ Clear</v>
      </c>
      <c r="O23" s="58" t="str">
        <f aca="false">IF(O20&lt;0,"⚡ Storm",IF(O20&lt;O21,"☁ Cloudy","☀ Clear"))</f>
        <v>☀ Clear</v>
      </c>
    </row>
  </sheetData>
  <sheetProtection sheet="true" password="8bc0" formatColumns="false" formatRows="false"/>
  <mergeCells count="14">
    <mergeCell ref="B2:O2"/>
    <mergeCell ref="B3:O3"/>
    <mergeCell ref="C5:E5"/>
    <mergeCell ref="F5:H5"/>
    <mergeCell ref="I5:K5"/>
    <mergeCell ref="L5:N5"/>
    <mergeCell ref="C6:E7"/>
    <mergeCell ref="F6:H7"/>
    <mergeCell ref="I6:K7"/>
    <mergeCell ref="L6:N7"/>
    <mergeCell ref="C8:E8"/>
    <mergeCell ref="F8:H8"/>
    <mergeCell ref="I8:K8"/>
    <mergeCell ref="L8:N8"/>
  </mergeCells>
  <conditionalFormatting sqref="C20:O20">
    <cfRule type="expression" priority="2" aboveAverage="0" equalAverage="0" bottom="0" percent="0" rank="0" text="" dxfId="1">
      <formula>C$20&lt;0</formula>
    </cfRule>
    <cfRule type="expression" priority="3" aboveAverage="0" equalAverage="0" bottom="0" percent="0" rank="0" text="" dxfId="2">
      <formula>AND(C$20&gt;=0,C$20&lt;C$21)</formula>
    </cfRule>
    <cfRule type="expression" priority="4" aboveAverage="0" equalAverage="0" bottom="0" percent="0" rank="0" text="" dxfId="3">
      <formula>C$20&gt;=C$21</formula>
    </cfRule>
  </conditionalFormatting>
  <conditionalFormatting sqref="C23:O23">
    <cfRule type="expression" priority="5" aboveAverage="0" equalAverage="0" bottom="0" percent="0" rank="0" text="" dxfId="1">
      <formula>C$20&lt;0</formula>
    </cfRule>
    <cfRule type="expression" priority="6" aboveAverage="0" equalAverage="0" bottom="0" percent="0" rank="0" text="" dxfId="2">
      <formula>AND(C$20&gt;=0,C$20&lt;C$21)</formula>
    </cfRule>
    <cfRule type="expression" priority="7" aboveAverage="0" equalAverage="0" bottom="0" percent="0" rank="0" text="" dxfId="3">
      <formula>C$20&gt;=C$21</formula>
    </cfRule>
  </conditionalFormatting>
  <printOptions headings="false" gridLines="false" gridLinesSet="true" horizontalCentered="true" verticalCentered="false"/>
  <pageMargins left="0.4" right="0.4" top="0.5" bottom="0.5" header="0.511811023622047" footer="0.5"/>
  <pageSetup paperSize="1" scale="100" fitToWidth="1" fitToHeight="1" pageOrder="downThenOver" orientation="landscape" blackAndWhite="false" draft="false" cellComments="none" horizontalDpi="300" verticalDpi="300" copies="1"/>
  <headerFooter differentFirst="false" differentOddEven="false">
    <oddHeader/>
    <oddFooter>&amp;L&amp;8 &amp;A&amp;C&amp;8 Out of the Box Advisors  |  outoftheboxadvisors.com&amp;R&amp;8 Page &amp;P of &amp;N</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006B2FDC"/>
    <pageSetUpPr fitToPage="true"/>
  </sheetPr>
  <dimension ref="B2:L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24"/>
    <col collapsed="false" customWidth="true" hidden="false" outlineLevel="0" max="3" min="3" style="0" width="12"/>
    <col collapsed="false" customWidth="true" hidden="false" outlineLevel="0" max="4" min="4" style="0" width="13"/>
    <col collapsed="false" customWidth="true" hidden="false" outlineLevel="0" max="6" min="5" style="0" width="12"/>
    <col collapsed="false" customWidth="true" hidden="false" outlineLevel="0" max="7" min="7" style="0" width="14"/>
    <col collapsed="false" customWidth="true" hidden="false" outlineLevel="0" max="8" min="8" style="0" width="13"/>
    <col collapsed="false" customWidth="true" hidden="false" outlineLevel="0" max="9" min="9" style="0" width="21"/>
    <col collapsed="false" customWidth="true" hidden="false" outlineLevel="0" max="10" min="10" style="0" width="12"/>
    <col collapsed="false" customWidth="true" hidden="false" outlineLevel="0" max="11" min="11" style="0" width="11"/>
    <col collapsed="false" customWidth="true" hidden="false" outlineLevel="0" max="12" min="12" style="0" width="30"/>
  </cols>
  <sheetData>
    <row r="2" customFormat="false" ht="39.75" hidden="false" customHeight="true" outlineLevel="0" collapsed="false">
      <c r="B2" s="23" t="s">
        <v>98</v>
      </c>
      <c r="C2" s="23"/>
      <c r="D2" s="23"/>
      <c r="E2" s="23"/>
      <c r="F2" s="23"/>
      <c r="G2" s="23"/>
      <c r="H2" s="23"/>
      <c r="I2" s="23"/>
      <c r="J2" s="23"/>
      <c r="K2" s="23"/>
      <c r="L2" s="23"/>
    </row>
    <row r="3" customFormat="false" ht="21.75" hidden="false" customHeight="true" outlineLevel="0" collapsed="false">
      <c r="B3" s="24" t="s">
        <v>99</v>
      </c>
      <c r="C3" s="24"/>
      <c r="D3" s="24"/>
      <c r="E3" s="24"/>
      <c r="F3" s="24"/>
      <c r="G3" s="24"/>
      <c r="H3" s="24"/>
      <c r="I3" s="24"/>
      <c r="J3" s="24"/>
      <c r="K3" s="24"/>
      <c r="L3" s="24"/>
    </row>
    <row r="5" customFormat="false" ht="61.5" hidden="false" customHeight="true" outlineLevel="0" collapsed="false">
      <c r="B5" s="31" t="s">
        <v>46</v>
      </c>
      <c r="C5" s="31" t="s">
        <v>48</v>
      </c>
      <c r="D5" s="31" t="s">
        <v>100</v>
      </c>
      <c r="E5" s="31" t="s">
        <v>101</v>
      </c>
      <c r="F5" s="31" t="s">
        <v>102</v>
      </c>
      <c r="G5" s="31" t="s">
        <v>103</v>
      </c>
      <c r="H5" s="31" t="s">
        <v>104</v>
      </c>
      <c r="I5" s="31" t="s">
        <v>105</v>
      </c>
      <c r="J5" s="31" t="s">
        <v>106</v>
      </c>
      <c r="K5" s="31" t="s">
        <v>107</v>
      </c>
      <c r="L5" s="31" t="s">
        <v>108</v>
      </c>
    </row>
    <row r="6" customFormat="false" ht="21" hidden="false" customHeight="true" outlineLevel="0" collapsed="false">
      <c r="B6" s="59" t="str">
        <f aca="false">IF(Jobs!B7="","",Jobs!B7)</f>
        <v>Smith roof replacement</v>
      </c>
      <c r="C6" s="38" t="n">
        <f aca="false">IF(B6="","",Jobs!D7)</f>
        <v>28000</v>
      </c>
      <c r="D6" s="38" t="n">
        <f aca="false">IF(OR(B6="",Jobs!E7=""),"",Jobs!E7)</f>
        <v>21000</v>
      </c>
      <c r="E6" s="29" t="n">
        <v>8500</v>
      </c>
      <c r="F6" s="38" t="n">
        <f aca="false">IF(OR(B6="",D6=""),"",D6-E6)</f>
        <v>12500</v>
      </c>
      <c r="G6" s="29" t="n">
        <v>12500</v>
      </c>
      <c r="H6" s="29" t="n">
        <v>2000</v>
      </c>
      <c r="I6" s="29" t="n">
        <v>14000</v>
      </c>
      <c r="J6" s="38" t="n">
        <f aca="false">IF(B6="","",H6+I6)</f>
        <v>16000</v>
      </c>
      <c r="K6" s="41" t="n">
        <f aca="false">IF(OR(B6="",G6=""),"",MAX(0,G6-J6))</f>
        <v>0</v>
      </c>
      <c r="L6" s="60" t="str">
        <f aca="false">IF(B6="","",IF(D6="","Add a job budget on the Jobs tab",IF(G6="","Add your estimate to finish",IF(K6&gt;0,"⚠ Waiting on the next deposit",IF(G6&gt;F6,"▲ Covered, but over budget","✔ Pays for itself")))))</f>
        <v>✔ Pays for itself</v>
      </c>
    </row>
    <row r="7" customFormat="false" ht="21" hidden="false" customHeight="true" outlineLevel="0" collapsed="false">
      <c r="B7" s="61" t="str">
        <f aca="false">IF(Jobs!B9="","",Jobs!B9)</f>
        <v>Garcia kitchen remodel</v>
      </c>
      <c r="C7" s="43" t="n">
        <f aca="false">IF(B7="","",Jobs!D9)</f>
        <v>64000</v>
      </c>
      <c r="D7" s="43" t="n">
        <f aca="false">IF(OR(B7="",Jobs!E9=""),"",Jobs!E9)</f>
        <v>49500</v>
      </c>
      <c r="E7" s="29" t="n">
        <v>13500</v>
      </c>
      <c r="F7" s="43" t="n">
        <f aca="false">IF(OR(B7="",D7=""),"",D7-E7)</f>
        <v>36000</v>
      </c>
      <c r="G7" s="29" t="n">
        <v>37500</v>
      </c>
      <c r="H7" s="29" t="n">
        <v>3000</v>
      </c>
      <c r="I7" s="29" t="n">
        <v>38400</v>
      </c>
      <c r="J7" s="43" t="n">
        <f aca="false">IF(B7="","",H7+I7)</f>
        <v>41400</v>
      </c>
      <c r="K7" s="36" t="n">
        <f aca="false">IF(OR(B7="",G7=""),"",MAX(0,G7-J7))</f>
        <v>0</v>
      </c>
      <c r="L7" s="62" t="str">
        <f aca="false">IF(B7="","",IF(D7="","Add a job budget on the Jobs tab",IF(G7="","Add your estimate to finish",IF(K7&gt;0,"⚠ Waiting on the next deposit",IF(G7&gt;F7,"▲ Covered, but over budget","✔ Pays for itself")))))</f>
        <v>▲ Covered, but over budget</v>
      </c>
    </row>
    <row r="8" customFormat="false" ht="21" hidden="false" customHeight="true" outlineLevel="0" collapsed="false">
      <c r="B8" s="59" t="str">
        <f aca="false">IF(Jobs!B11="","",Jobs!B11)</f>
        <v>Patel HVAC system install</v>
      </c>
      <c r="C8" s="38" t="n">
        <f aca="false">IF(B8="","",Jobs!D11)</f>
        <v>14500</v>
      </c>
      <c r="D8" s="38" t="n">
        <f aca="false">IF(OR(B8="",Jobs!E11=""),"",Jobs!E11)</f>
        <v>10900</v>
      </c>
      <c r="E8" s="29" t="n">
        <v>7800</v>
      </c>
      <c r="F8" s="38" t="n">
        <f aca="false">IF(OR(B8="",D8=""),"",D8-E8)</f>
        <v>3100</v>
      </c>
      <c r="G8" s="29" t="n">
        <v>3100</v>
      </c>
      <c r="H8" s="29" t="n">
        <v>0</v>
      </c>
      <c r="I8" s="29" t="n">
        <v>0</v>
      </c>
      <c r="J8" s="38" t="n">
        <f aca="false">IF(B8="","",H8+I8)</f>
        <v>0</v>
      </c>
      <c r="K8" s="41" t="n">
        <f aca="false">IF(OR(B8="",G8=""),"",MAX(0,G8-J8))</f>
        <v>3100</v>
      </c>
      <c r="L8" s="60" t="str">
        <f aca="false">IF(B8="","",IF(D8="","Add a job budget on the Jobs tab",IF(G8="","Add your estimate to finish",IF(K8&gt;0,"⚠ Waiting on the next deposit",IF(G8&gt;F8,"▲ Covered, but over budget","✔ Pays for itself")))))</f>
        <v>⚠ Waiting on the next deposit</v>
      </c>
    </row>
    <row r="9" customFormat="false" ht="21" hidden="false" customHeight="true" outlineLevel="0" collapsed="false">
      <c r="B9" s="61" t="str">
        <f aca="false">IF(Jobs!B13="","",Jobs!B13)</f>
        <v>Lakeside home addition</v>
      </c>
      <c r="C9" s="43" t="n">
        <f aca="false">IF(B9="","",Jobs!D13)</f>
        <v>120000</v>
      </c>
      <c r="D9" s="43" t="n">
        <f aca="false">IF(OR(B9="",Jobs!E13=""),"",Jobs!E13)</f>
        <v>96000</v>
      </c>
      <c r="E9" s="29" t="n">
        <v>26000</v>
      </c>
      <c r="F9" s="43" t="n">
        <f aca="false">IF(OR(B9="",D9=""),"",D9-E9)</f>
        <v>70000</v>
      </c>
      <c r="G9" s="29" t="n">
        <v>70000</v>
      </c>
      <c r="H9" s="29" t="n">
        <v>6000</v>
      </c>
      <c r="I9" s="29" t="n">
        <v>60000</v>
      </c>
      <c r="J9" s="43" t="n">
        <f aca="false">IF(B9="","",H9+I9)</f>
        <v>66000</v>
      </c>
      <c r="K9" s="36" t="n">
        <f aca="false">IF(OR(B9="",G9=""),"",MAX(0,G9-J9))</f>
        <v>4000</v>
      </c>
      <c r="L9" s="62" t="str">
        <f aca="false">IF(B9="","",IF(D9="","Add a job budget on the Jobs tab",IF(G9="","Add your estimate to finish",IF(K9&gt;0,"⚠ Waiting on the next deposit",IF(G9&gt;F9,"▲ Covered, but over budget","✔ Pays for itself")))))</f>
        <v>⚠ Waiting on the next deposit</v>
      </c>
    </row>
    <row r="10" customFormat="false" ht="21" hidden="false" customHeight="true" outlineLevel="0" collapsed="false">
      <c r="B10" s="59" t="str">
        <f aca="false">IF(Jobs!B15="","",Jobs!B15)</f>
        <v>Nguyen re-roof</v>
      </c>
      <c r="C10" s="38" t="n">
        <f aca="false">IF(B10="","",Jobs!D15)</f>
        <v>32000</v>
      </c>
      <c r="D10" s="38" t="n">
        <f aca="false">IF(OR(B10="",Jobs!E15=""),"",Jobs!E15)</f>
        <v>24000</v>
      </c>
      <c r="E10" s="29" t="n">
        <v>0</v>
      </c>
      <c r="F10" s="38" t="n">
        <f aca="false">IF(OR(B10="",D10=""),"",D10-E10)</f>
        <v>24000</v>
      </c>
      <c r="G10" s="29" t="n">
        <v>24000</v>
      </c>
      <c r="H10" s="29" t="n">
        <v>0</v>
      </c>
      <c r="I10" s="29" t="n">
        <v>19200</v>
      </c>
      <c r="J10" s="38" t="n">
        <f aca="false">IF(B10="","",H10+I10)</f>
        <v>19200</v>
      </c>
      <c r="K10" s="41" t="n">
        <f aca="false">IF(OR(B10="",G10=""),"",MAX(0,G10-J10))</f>
        <v>4800</v>
      </c>
      <c r="L10" s="60" t="str">
        <f aca="false">IF(B10="","",IF(D10="","Add a job budget on the Jobs tab",IF(G10="","Add your estimate to finish",IF(K10&gt;0,"⚠ Waiting on the next deposit",IF(G10&gt;F10,"▲ Covered, but over budget","✔ Pays for itself")))))</f>
        <v>⚠ Waiting on the next deposit</v>
      </c>
    </row>
    <row r="11" customFormat="false" ht="21" hidden="false" customHeight="true" outlineLevel="0" collapsed="false">
      <c r="B11" s="61" t="str">
        <f aca="false">IF(Jobs!B17="","",Jobs!B17)</f>
        <v/>
      </c>
      <c r="C11" s="43" t="str">
        <f aca="false">IF(B11="","",Jobs!D17)</f>
        <v/>
      </c>
      <c r="D11" s="43" t="str">
        <f aca="false">IF(OR(B11="",Jobs!E17=""),"",Jobs!E17)</f>
        <v/>
      </c>
      <c r="E11" s="29"/>
      <c r="F11" s="43" t="str">
        <f aca="false">IF(OR(B11="",D11=""),"",D11-E11)</f>
        <v/>
      </c>
      <c r="G11" s="29"/>
      <c r="H11" s="29"/>
      <c r="I11" s="29"/>
      <c r="J11" s="43" t="str">
        <f aca="false">IF(B11="","",H11+I11)</f>
        <v/>
      </c>
      <c r="K11" s="36" t="str">
        <f aca="false">IF(OR(B11="",G11=""),"",MAX(0,G11-J11))</f>
        <v/>
      </c>
      <c r="L11" s="62" t="str">
        <f aca="false">IF(B11="","",IF(D11="","Add a job budget on the Jobs tab",IF(G11="","Add your estimate to finish",IF(K11&gt;0,"⚠ Waiting on the next deposit",IF(G11&gt;F11,"▲ Covered, but over budget","✔ Pays for itself")))))</f>
        <v/>
      </c>
    </row>
    <row r="12" customFormat="false" ht="21" hidden="false" customHeight="true" outlineLevel="0" collapsed="false">
      <c r="B12" s="59" t="str">
        <f aca="false">IF(Jobs!B19="","",Jobs!B19)</f>
        <v/>
      </c>
      <c r="C12" s="38" t="str">
        <f aca="false">IF(B12="","",Jobs!D19)</f>
        <v/>
      </c>
      <c r="D12" s="38" t="str">
        <f aca="false">IF(OR(B12="",Jobs!E19=""),"",Jobs!E19)</f>
        <v/>
      </c>
      <c r="E12" s="29"/>
      <c r="F12" s="38" t="str">
        <f aca="false">IF(OR(B12="",D12=""),"",D12-E12)</f>
        <v/>
      </c>
      <c r="G12" s="29"/>
      <c r="H12" s="29"/>
      <c r="I12" s="29"/>
      <c r="J12" s="38" t="str">
        <f aca="false">IF(B12="","",H12+I12)</f>
        <v/>
      </c>
      <c r="K12" s="41" t="str">
        <f aca="false">IF(OR(B12="",G12=""),"",MAX(0,G12-J12))</f>
        <v/>
      </c>
      <c r="L12" s="60" t="str">
        <f aca="false">IF(B12="","",IF(D12="","Add a job budget on the Jobs tab",IF(G12="","Add your estimate to finish",IF(K12&gt;0,"⚠ Waiting on the next deposit",IF(G12&gt;F12,"▲ Covered, but over budget","✔ Pays for itself")))))</f>
        <v/>
      </c>
    </row>
    <row r="13" customFormat="false" ht="21" hidden="false" customHeight="true" outlineLevel="0" collapsed="false">
      <c r="B13" s="61" t="str">
        <f aca="false">IF(Jobs!B21="","",Jobs!B21)</f>
        <v/>
      </c>
      <c r="C13" s="43" t="str">
        <f aca="false">IF(B13="","",Jobs!D21)</f>
        <v/>
      </c>
      <c r="D13" s="43" t="str">
        <f aca="false">IF(OR(B13="",Jobs!E21=""),"",Jobs!E21)</f>
        <v/>
      </c>
      <c r="E13" s="29"/>
      <c r="F13" s="43" t="str">
        <f aca="false">IF(OR(B13="",D13=""),"",D13-E13)</f>
        <v/>
      </c>
      <c r="G13" s="29"/>
      <c r="H13" s="29"/>
      <c r="I13" s="29"/>
      <c r="J13" s="43" t="str">
        <f aca="false">IF(B13="","",H13+I13)</f>
        <v/>
      </c>
      <c r="K13" s="36" t="str">
        <f aca="false">IF(OR(B13="",G13=""),"",MAX(0,G13-J13))</f>
        <v/>
      </c>
      <c r="L13" s="62" t="str">
        <f aca="false">IF(B13="","",IF(D13="","Add a job budget on the Jobs tab",IF(G13="","Add your estimate to finish",IF(K13&gt;0,"⚠ Waiting on the next deposit",IF(G13&gt;F13,"▲ Covered, but over budget","✔ Pays for itself")))))</f>
        <v/>
      </c>
    </row>
    <row r="15" customFormat="false" ht="21.75" hidden="false" customHeight="true" outlineLevel="0" collapsed="false">
      <c r="B15" s="63" t="s">
        <v>109</v>
      </c>
      <c r="C15" s="63"/>
      <c r="D15" s="63"/>
      <c r="E15" s="63"/>
      <c r="F15" s="63"/>
      <c r="G15" s="63"/>
      <c r="H15" s="63"/>
      <c r="I15" s="63"/>
      <c r="J15" s="63"/>
      <c r="K15" s="64" t="n">
        <f aca="false">SUM(K6:K13)</f>
        <v>11900</v>
      </c>
      <c r="L15" s="64"/>
    </row>
    <row r="16" customFormat="false" ht="21.75" hidden="false" customHeight="true" outlineLevel="0" collapsed="false">
      <c r="B16" s="63"/>
      <c r="C16" s="63"/>
      <c r="D16" s="63"/>
      <c r="E16" s="63"/>
      <c r="F16" s="63"/>
      <c r="G16" s="63"/>
      <c r="H16" s="63"/>
      <c r="I16" s="63"/>
      <c r="J16" s="63"/>
      <c r="K16" s="64"/>
      <c r="L16" s="64"/>
    </row>
    <row r="17" customFormat="false" ht="21.75" hidden="false" customHeight="true" outlineLevel="0" collapsed="false">
      <c r="B17" s="65" t="str">
        <f aca="false">IF(SUMPRODUCT((B6:B13&lt;&gt;"")*(G6:G13=""))&gt;0,"Add an estimate to finish for every job to get a true total.",IF(SUM(K6:K13)=0,"Every job can pay for itself. That's exactly where you want to be!","That's how much of your current work depends on deposits you haven't collected yet. Shrink this number first."))</f>
        <v>That's how much of your current work depends on deposits you haven't collected yet. Shrink this number first.</v>
      </c>
      <c r="C17" s="65"/>
      <c r="D17" s="65"/>
      <c r="E17" s="65"/>
      <c r="F17" s="65"/>
      <c r="G17" s="65"/>
      <c r="H17" s="65"/>
      <c r="I17" s="65"/>
      <c r="J17" s="65"/>
      <c r="K17" s="65"/>
      <c r="L17" s="65"/>
    </row>
    <row r="18" customFormat="false" ht="19.5" hidden="false" customHeight="true" outlineLevel="0" collapsed="false">
      <c r="B18" s="66" t="str">
        <f aca="false">IF(SUM(H6:H13)&gt;Setup!$D$8,"Heads up: you've set aside more cash than is in your bank. Something is being counted twice.","")</f>
        <v/>
      </c>
      <c r="C18" s="66"/>
      <c r="D18" s="66"/>
      <c r="E18" s="66"/>
      <c r="F18" s="66"/>
      <c r="G18" s="66"/>
      <c r="H18" s="66"/>
      <c r="I18" s="66"/>
      <c r="J18" s="66"/>
      <c r="K18" s="66"/>
      <c r="L18" s="66"/>
    </row>
    <row r="20" customFormat="false" ht="31.5" hidden="false" customHeight="true" outlineLevel="0" collapsed="false">
      <c r="B20" s="22" t="s">
        <v>110</v>
      </c>
      <c r="C20" s="22"/>
      <c r="D20" s="22"/>
      <c r="E20" s="22"/>
      <c r="F20" s="22"/>
      <c r="G20" s="22"/>
      <c r="H20" s="22"/>
      <c r="I20" s="22"/>
      <c r="J20" s="22"/>
      <c r="K20" s="22"/>
      <c r="L20" s="22"/>
    </row>
  </sheetData>
  <sheetProtection sheet="true" password="8bc0" formatColumns="false" formatRows="false"/>
  <mergeCells count="7">
    <mergeCell ref="B2:L2"/>
    <mergeCell ref="B3:L3"/>
    <mergeCell ref="B15:J16"/>
    <mergeCell ref="K15:L16"/>
    <mergeCell ref="B17:L17"/>
    <mergeCell ref="B18:L18"/>
    <mergeCell ref="B20:L20"/>
  </mergeCells>
  <conditionalFormatting sqref="L6:L13">
    <cfRule type="expression" priority="2" aboveAverage="0" equalAverage="0" bottom="0" percent="0" rank="0" text="" dxfId="1">
      <formula>AND($B6&lt;&gt;"",$G6&lt;&gt;"",$K6&gt;0)</formula>
    </cfRule>
    <cfRule type="expression" priority="3" aboveAverage="0" equalAverage="0" bottom="0" percent="0" rank="0" text="" dxfId="2">
      <formula>AND($B6&lt;&gt;"",OR($G6="",$D6="",AND($K6=0,$G6&gt;$F6)))</formula>
    </cfRule>
    <cfRule type="expression" priority="4" aboveAverage="0" equalAverage="0" bottom="0" percent="0" rank="0" text="" dxfId="3">
      <formula>AND($B6&lt;&gt;"",$G6&lt;&gt;"",$D6&lt;&gt;"",$K6=0,$G6&lt;=$F6)</formula>
    </cfRule>
  </conditionalFormatting>
  <conditionalFormatting sqref="K6:K13">
    <cfRule type="expression" priority="5" aboveAverage="0" equalAverage="0" bottom="0" percent="0" rank="0" text="" dxfId="4">
      <formula>AND($B6&lt;&gt;"",$G6&lt;&gt;"",$K6&gt;0)</formula>
    </cfRule>
  </conditionalFormatting>
  <conditionalFormatting sqref="G6:G13">
    <cfRule type="expression" priority="6" aboveAverage="0" equalAverage="0" bottom="0" percent="0" rank="0" text="" dxfId="5">
      <formula>AND($G6&lt;&gt;"",$F6&lt;&gt;"",$G6&gt;$F6)</formula>
    </cfRule>
  </conditionalFormatting>
  <dataValidations count="3">
    <dataValidation allowBlank="false" error="Enter dollars as positive numbers." errorStyle="stop" errorTitle="Positive numbers only" operator="greaterThanOrEqual" showDropDown="false" showErrorMessage="true" showInputMessage="false" sqref="E6:E13 H6:H13" type="decimal">
      <formula1>0</formula1>
      <formula2>0</formula2>
    </dataValidation>
    <dataValidation allowBlank="false" error="Enter dollars as positive numbers." errorStyle="stop" errorTitle="Positive numbers only" operator="greaterThanOrEqual" prompt="What it will really take to finish: materials, labor, and subs still ahead. This can be more than the budget left." promptTitle="Be honest here" showDropDown="false" showErrorMessage="true" showInputMessage="true" sqref="G6:G13" type="decimal">
      <formula1>0</formula1>
      <formula2>0</formula2>
    </dataValidation>
    <dataValidation allowBlank="false" error="Enter dollars as positive numbers." errorStyle="stop" errorTitle="Positive numbers only" operator="greaterThanOrEqual" prompt="Only payments you'll collect while the work is still underway. The final check doesn't count; that's the whole test." promptTitle="Leave out the final payment" showDropDown="false" showErrorMessage="true" showInputMessage="true" sqref="I6:I13" type="decimal">
      <formula1>0</formula1>
      <formula2>0</formula2>
    </dataValidation>
  </dataValidations>
  <printOptions headings="false" gridLines="false" gridLinesSet="true" horizontalCentered="true" verticalCentered="false"/>
  <pageMargins left="0.4" right="0.4" top="0.5" bottom="0.5" header="0.511811023622047" footer="0.5"/>
  <pageSetup paperSize="1" scale="100" fitToWidth="1" fitToHeight="1" pageOrder="downThenOver" orientation="landscape" blackAndWhite="false" draft="false" cellComments="none" horizontalDpi="300" verticalDpi="300" copies="1"/>
  <headerFooter differentFirst="false" differentOddEven="false">
    <oddHeader/>
    <oddFooter>&amp;L&amp;8 &amp;A&amp;C&amp;8 Out of the Box Advisors  |  outoftheboxadvisors.com&amp;R&amp;8 Page &amp;P of &amp;N</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2026-10-16T16:35:02Z</dcterms:created>
  <dc:creator>Out of the Box Advisors</dc:creator>
  <dc:description/>
  <cp:keywords>construction cash flow contractor cash flow forecast job costing</cp:keywords>
  <dc:language>en-US</dc:language>
  <cp:lastModifiedBy/>
  <dcterms:modified xsi:type="dcterms:W3CDTF">2026-10-16T16:35:05Z</dcterms:modified>
  <cp:revision>1</cp:revision>
  <dc:subject>Construction cash flow forecast template</dc:subject>
  <dc:title>13-Week Construction Cash Flow Forecast</dc:title>
</cp:coreProperties>
</file>

<file path=docProps/custom.xml><?xml version="1.0" encoding="utf-8"?>
<Properties xmlns="http://schemas.openxmlformats.org/officeDocument/2006/custom-properties" xmlns:vt="http://schemas.openxmlformats.org/officeDocument/2006/docPropsVTypes"/>
</file>